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D2FBF286-2C87-4CC1-942B-A12934376B69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B2" i="17"/>
  <c r="F260" i="16"/>
  <c r="E260" i="16"/>
  <c r="D260" i="16"/>
  <c r="C260" i="16"/>
  <c r="B260" i="16"/>
  <c r="F259" i="16"/>
  <c r="E259" i="16"/>
  <c r="D259" i="16"/>
  <c r="C259" i="16"/>
  <c r="B259" i="16"/>
  <c r="F258" i="16"/>
  <c r="E258" i="16"/>
  <c r="D258" i="16"/>
  <c r="C258" i="16"/>
  <c r="B258" i="16"/>
  <c r="F257" i="16"/>
  <c r="E257" i="16"/>
  <c r="D257" i="16"/>
  <c r="C257" i="16"/>
  <c r="B257" i="16"/>
  <c r="F256" i="16"/>
  <c r="E256" i="16"/>
  <c r="D256" i="16"/>
  <c r="C256" i="16"/>
  <c r="B256" i="16"/>
  <c r="F255" i="16"/>
  <c r="E255" i="16"/>
  <c r="D255" i="16"/>
  <c r="C255" i="16"/>
  <c r="B255" i="16"/>
  <c r="F254" i="16"/>
  <c r="E254" i="16"/>
  <c r="D254" i="16"/>
  <c r="C254" i="16"/>
  <c r="B254" i="16"/>
  <c r="F253" i="16"/>
  <c r="E253" i="16"/>
  <c r="D253" i="16"/>
  <c r="C253" i="16"/>
  <c r="B253" i="16"/>
  <c r="F252" i="16"/>
  <c r="E252" i="16"/>
  <c r="D252" i="16"/>
  <c r="C252" i="16"/>
  <c r="B252" i="16"/>
  <c r="F251" i="16"/>
  <c r="E251" i="16"/>
  <c r="D251" i="16"/>
  <c r="C251" i="16"/>
  <c r="B251" i="16"/>
  <c r="F250" i="16"/>
  <c r="E250" i="16"/>
  <c r="D250" i="16"/>
  <c r="C250" i="16"/>
  <c r="B250" i="16"/>
  <c r="F249" i="16"/>
  <c r="E249" i="16"/>
  <c r="D249" i="16"/>
  <c r="C249" i="16"/>
  <c r="B249" i="16"/>
  <c r="F248" i="16"/>
  <c r="E248" i="16"/>
  <c r="D248" i="16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D243" i="16"/>
  <c r="C243" i="16"/>
  <c r="B243" i="16"/>
  <c r="F242" i="16"/>
  <c r="E242" i="16"/>
  <c r="D242" i="16"/>
  <c r="C242" i="16"/>
  <c r="B242" i="16"/>
  <c r="F241" i="16"/>
  <c r="E241" i="16"/>
  <c r="D241" i="16"/>
  <c r="C241" i="16"/>
  <c r="B241" i="16"/>
  <c r="F240" i="16"/>
  <c r="E240" i="16"/>
  <c r="D240" i="16"/>
  <c r="C240" i="16"/>
  <c r="B240" i="16"/>
  <c r="F239" i="16"/>
  <c r="E239" i="16"/>
  <c r="D239" i="16"/>
  <c r="C239" i="16"/>
  <c r="B239" i="16"/>
  <c r="F238" i="16"/>
  <c r="E238" i="16"/>
  <c r="D238" i="16"/>
  <c r="C238" i="16"/>
  <c r="B238" i="16"/>
  <c r="F237" i="16"/>
  <c r="E237" i="16"/>
  <c r="D237" i="16"/>
  <c r="C237" i="16"/>
  <c r="B237" i="16"/>
  <c r="F236" i="16"/>
  <c r="E236" i="16"/>
  <c r="D236" i="16"/>
  <c r="C236" i="16"/>
  <c r="B236" i="16"/>
  <c r="F235" i="16"/>
  <c r="E235" i="16"/>
  <c r="D235" i="16"/>
  <c r="C235" i="16"/>
  <c r="B235" i="16"/>
  <c r="F234" i="16"/>
  <c r="E234" i="16"/>
  <c r="D234" i="16"/>
  <c r="C234" i="16"/>
  <c r="B234" i="16"/>
  <c r="F233" i="16"/>
  <c r="E233" i="16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D227" i="16"/>
  <c r="C227" i="16"/>
  <c r="B227" i="16"/>
  <c r="F226" i="16"/>
  <c r="E226" i="16"/>
  <c r="D226" i="16"/>
  <c r="C226" i="16"/>
  <c r="B226" i="16"/>
  <c r="F225" i="16"/>
  <c r="E225" i="16"/>
  <c r="D225" i="16"/>
  <c r="C225" i="16"/>
  <c r="B225" i="16"/>
  <c r="F224" i="16"/>
  <c r="E224" i="16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D220" i="16"/>
  <c r="C220" i="16"/>
  <c r="B220" i="16"/>
  <c r="F219" i="16"/>
  <c r="E219" i="16"/>
  <c r="D219" i="16"/>
  <c r="C219" i="16"/>
  <c r="B219" i="16"/>
  <c r="F218" i="16"/>
  <c r="E218" i="16"/>
  <c r="D218" i="16"/>
  <c r="C218" i="16"/>
  <c r="B218" i="16"/>
  <c r="F217" i="16"/>
  <c r="E217" i="16"/>
  <c r="D217" i="16"/>
  <c r="C217" i="16"/>
  <c r="B217" i="16"/>
  <c r="F216" i="16"/>
  <c r="E216" i="16"/>
  <c r="D216" i="16"/>
  <c r="C216" i="16"/>
  <c r="B216" i="16"/>
  <c r="F215" i="16"/>
  <c r="E215" i="16"/>
  <c r="D215" i="16"/>
  <c r="C215" i="16"/>
  <c r="B215" i="16"/>
  <c r="F214" i="16"/>
  <c r="E214" i="16"/>
  <c r="D214" i="16"/>
  <c r="C214" i="16"/>
  <c r="B214" i="16"/>
  <c r="F213" i="16"/>
  <c r="E213" i="16"/>
  <c r="D213" i="16"/>
  <c r="C213" i="16"/>
  <c r="B213" i="16"/>
  <c r="F212" i="16"/>
  <c r="E212" i="16"/>
  <c r="D212" i="16"/>
  <c r="C212" i="16"/>
  <c r="B212" i="16"/>
  <c r="F211" i="16"/>
  <c r="E211" i="16"/>
  <c r="D211" i="16"/>
  <c r="C211" i="16"/>
  <c r="B211" i="16"/>
  <c r="F210" i="16"/>
  <c r="E210" i="16"/>
  <c r="D210" i="16"/>
  <c r="C210" i="16"/>
  <c r="B210" i="16"/>
  <c r="F209" i="16"/>
  <c r="E209" i="16"/>
  <c r="D209" i="16"/>
  <c r="C209" i="16"/>
  <c r="B209" i="16"/>
  <c r="F208" i="16"/>
  <c r="E208" i="16"/>
  <c r="D208" i="16"/>
  <c r="C208" i="16"/>
  <c r="B208" i="16"/>
  <c r="F207" i="16"/>
  <c r="E207" i="16"/>
  <c r="D207" i="16"/>
  <c r="C207" i="16"/>
  <c r="B207" i="16"/>
  <c r="F206" i="16"/>
  <c r="E206" i="16"/>
  <c r="D206" i="16"/>
  <c r="C206" i="16"/>
  <c r="B206" i="16"/>
  <c r="F205" i="16"/>
  <c r="E205" i="16"/>
  <c r="D205" i="16"/>
  <c r="C205" i="16"/>
  <c r="B205" i="16"/>
  <c r="F204" i="16"/>
  <c r="E204" i="16"/>
  <c r="D204" i="16"/>
  <c r="C204" i="16"/>
  <c r="B204" i="16"/>
  <c r="F203" i="16"/>
  <c r="E203" i="16"/>
  <c r="D203" i="16"/>
  <c r="C203" i="16"/>
  <c r="B203" i="16"/>
  <c r="F202" i="16"/>
  <c r="E202" i="16"/>
  <c r="D202" i="16"/>
  <c r="C202" i="16"/>
  <c r="B202" i="16"/>
  <c r="F201" i="16"/>
  <c r="E201" i="16"/>
  <c r="D201" i="16"/>
  <c r="C201" i="16"/>
  <c r="B201" i="16"/>
  <c r="F200" i="16"/>
  <c r="E200" i="16"/>
  <c r="D200" i="16"/>
  <c r="C200" i="16"/>
  <c r="B200" i="16"/>
  <c r="F199" i="16"/>
  <c r="E199" i="16"/>
  <c r="D199" i="16"/>
  <c r="C199" i="16"/>
  <c r="B199" i="16"/>
  <c r="F198" i="16"/>
  <c r="E198" i="16"/>
  <c r="D198" i="16"/>
  <c r="C198" i="16"/>
  <c r="B198" i="16"/>
  <c r="F197" i="16"/>
  <c r="E197" i="16"/>
  <c r="D197" i="16"/>
  <c r="C197" i="16"/>
  <c r="B197" i="16"/>
  <c r="F196" i="16"/>
  <c r="E196" i="16"/>
  <c r="D196" i="16"/>
  <c r="C196" i="16"/>
  <c r="B196" i="16"/>
  <c r="F195" i="16"/>
  <c r="E195" i="16"/>
  <c r="D195" i="16"/>
  <c r="C195" i="16"/>
  <c r="B195" i="16"/>
  <c r="F194" i="16"/>
  <c r="E194" i="16"/>
  <c r="D194" i="16"/>
  <c r="C194" i="16"/>
  <c r="B194" i="16"/>
  <c r="F193" i="16"/>
  <c r="E193" i="16"/>
  <c r="D193" i="16"/>
  <c r="C193" i="16"/>
  <c r="B193" i="16"/>
  <c r="F192" i="16"/>
  <c r="E192" i="16"/>
  <c r="D192" i="16"/>
  <c r="C192" i="16"/>
  <c r="B192" i="16"/>
  <c r="F191" i="16"/>
  <c r="E191" i="16"/>
  <c r="D191" i="16"/>
  <c r="C191" i="16"/>
  <c r="B191" i="16"/>
  <c r="F190" i="16"/>
  <c r="E190" i="16"/>
  <c r="D190" i="16"/>
  <c r="C190" i="16"/>
  <c r="B190" i="16"/>
  <c r="F189" i="16"/>
  <c r="E189" i="16"/>
  <c r="D189" i="16"/>
  <c r="C189" i="16"/>
  <c r="B189" i="16"/>
  <c r="F188" i="16"/>
  <c r="E188" i="16"/>
  <c r="D188" i="16"/>
  <c r="C188" i="16"/>
  <c r="B188" i="16"/>
  <c r="F187" i="16"/>
  <c r="E187" i="16"/>
  <c r="D187" i="16"/>
  <c r="C187" i="16"/>
  <c r="B187" i="16"/>
  <c r="F186" i="16"/>
  <c r="E186" i="16"/>
  <c r="D186" i="16"/>
  <c r="C186" i="16"/>
  <c r="B186" i="16"/>
  <c r="F185" i="16"/>
  <c r="E185" i="16"/>
  <c r="D185" i="16"/>
  <c r="C185" i="16"/>
  <c r="B185" i="16"/>
  <c r="F184" i="16"/>
  <c r="E184" i="16"/>
  <c r="D184" i="16"/>
  <c r="C184" i="16"/>
  <c r="B184" i="16"/>
  <c r="F183" i="16"/>
  <c r="E183" i="16"/>
  <c r="D183" i="16"/>
  <c r="C183" i="16"/>
  <c r="B183" i="16"/>
  <c r="F182" i="16"/>
  <c r="E182" i="16"/>
  <c r="D182" i="16"/>
  <c r="C182" i="16"/>
  <c r="B182" i="16"/>
  <c r="F181" i="16"/>
  <c r="E181" i="16"/>
  <c r="D181" i="16"/>
  <c r="C181" i="16"/>
  <c r="B181" i="16"/>
  <c r="F180" i="16"/>
  <c r="E180" i="16"/>
  <c r="D180" i="16"/>
  <c r="C180" i="16"/>
  <c r="B180" i="16"/>
  <c r="F179" i="16"/>
  <c r="E179" i="16"/>
  <c r="D179" i="16"/>
  <c r="C179" i="16"/>
  <c r="B179" i="16"/>
  <c r="F178" i="16"/>
  <c r="E178" i="16"/>
  <c r="D178" i="16"/>
  <c r="C178" i="16"/>
  <c r="B178" i="16"/>
  <c r="F177" i="16"/>
  <c r="E177" i="16"/>
  <c r="D177" i="16"/>
  <c r="C177" i="16"/>
  <c r="B177" i="16"/>
  <c r="F176" i="16"/>
  <c r="E176" i="16"/>
  <c r="D176" i="16"/>
  <c r="C176" i="16"/>
  <c r="B176" i="16"/>
  <c r="F175" i="16"/>
  <c r="E175" i="16"/>
  <c r="D175" i="16"/>
  <c r="C175" i="16"/>
  <c r="B175" i="16"/>
  <c r="F174" i="16"/>
  <c r="E174" i="16"/>
  <c r="D174" i="16"/>
  <c r="C174" i="16"/>
  <c r="B174" i="16"/>
  <c r="F173" i="16"/>
  <c r="E173" i="16"/>
  <c r="D173" i="16"/>
  <c r="C173" i="16"/>
  <c r="B173" i="16"/>
  <c r="F172" i="16"/>
  <c r="E172" i="16"/>
  <c r="D172" i="16"/>
  <c r="C172" i="16"/>
  <c r="B172" i="16"/>
  <c r="F171" i="16"/>
  <c r="E171" i="16"/>
  <c r="D171" i="16"/>
  <c r="C171" i="16"/>
  <c r="B171" i="16"/>
  <c r="F170" i="16"/>
  <c r="E170" i="16"/>
  <c r="D170" i="16"/>
  <c r="C170" i="16"/>
  <c r="B170" i="16"/>
  <c r="F169" i="16"/>
  <c r="E169" i="16"/>
  <c r="D169" i="16"/>
  <c r="C169" i="16"/>
  <c r="B169" i="16"/>
  <c r="F168" i="16"/>
  <c r="E168" i="16"/>
  <c r="D168" i="16"/>
  <c r="C168" i="16"/>
  <c r="B168" i="16"/>
  <c r="F167" i="16"/>
  <c r="E167" i="16"/>
  <c r="D167" i="16"/>
  <c r="C167" i="16"/>
  <c r="B167" i="16"/>
  <c r="F166" i="16"/>
  <c r="E166" i="16"/>
  <c r="D166" i="16"/>
  <c r="C166" i="16"/>
  <c r="B166" i="16"/>
  <c r="F165" i="16"/>
  <c r="E165" i="16"/>
  <c r="D165" i="16"/>
  <c r="C165" i="16"/>
  <c r="B165" i="16"/>
  <c r="F164" i="16"/>
  <c r="E164" i="16"/>
  <c r="D164" i="16"/>
  <c r="C164" i="16"/>
  <c r="B164" i="16"/>
  <c r="F163" i="16"/>
  <c r="E163" i="16"/>
  <c r="D163" i="16"/>
  <c r="C163" i="16"/>
  <c r="B163" i="16"/>
  <c r="F162" i="16"/>
  <c r="E162" i="16"/>
  <c r="D162" i="16"/>
  <c r="C162" i="16"/>
  <c r="B162" i="16"/>
  <c r="F161" i="16"/>
  <c r="E161" i="16"/>
  <c r="D161" i="16"/>
  <c r="C161" i="16"/>
  <c r="B161" i="16"/>
  <c r="F160" i="16"/>
  <c r="E160" i="16"/>
  <c r="D160" i="16"/>
  <c r="C160" i="16"/>
  <c r="B160" i="16"/>
  <c r="F159" i="16"/>
  <c r="E159" i="16"/>
  <c r="D159" i="16"/>
  <c r="C159" i="16"/>
  <c r="B159" i="16"/>
  <c r="F158" i="16"/>
  <c r="E158" i="16"/>
  <c r="D158" i="16"/>
  <c r="C158" i="16"/>
  <c r="B158" i="16"/>
  <c r="F157" i="16"/>
  <c r="E157" i="16"/>
  <c r="D157" i="16"/>
  <c r="C157" i="16"/>
  <c r="B157" i="16"/>
  <c r="F156" i="16"/>
  <c r="E156" i="16"/>
  <c r="D156" i="16"/>
  <c r="C156" i="16"/>
  <c r="B156" i="16"/>
  <c r="F155" i="16"/>
  <c r="E155" i="16"/>
  <c r="D155" i="16"/>
  <c r="C155" i="16"/>
  <c r="B155" i="16"/>
  <c r="F154" i="16"/>
  <c r="E154" i="16"/>
  <c r="D154" i="16"/>
  <c r="C154" i="16"/>
  <c r="B154" i="16"/>
  <c r="F153" i="16"/>
  <c r="E153" i="16"/>
  <c r="D153" i="16"/>
  <c r="C153" i="16"/>
  <c r="B153" i="16"/>
  <c r="F152" i="16"/>
  <c r="E152" i="16"/>
  <c r="D152" i="16"/>
  <c r="C152" i="16"/>
  <c r="B152" i="16"/>
  <c r="F151" i="16"/>
  <c r="E151" i="16"/>
  <c r="D151" i="16"/>
  <c r="C151" i="16"/>
  <c r="B151" i="16"/>
  <c r="F150" i="16"/>
  <c r="E150" i="16"/>
  <c r="D150" i="16"/>
  <c r="C150" i="16"/>
  <c r="B150" i="16"/>
  <c r="F149" i="16"/>
  <c r="E149" i="16"/>
  <c r="D149" i="16"/>
  <c r="C149" i="16"/>
  <c r="B149" i="16"/>
  <c r="F148" i="16"/>
  <c r="E148" i="16"/>
  <c r="D148" i="16"/>
  <c r="C148" i="16"/>
  <c r="B148" i="16"/>
  <c r="F147" i="16"/>
  <c r="E147" i="16"/>
  <c r="D147" i="16"/>
  <c r="C147" i="16"/>
  <c r="B147" i="16"/>
  <c r="F146" i="16"/>
  <c r="E146" i="16"/>
  <c r="D146" i="16"/>
  <c r="C146" i="16"/>
  <c r="B146" i="16"/>
  <c r="F145" i="16"/>
  <c r="E145" i="16"/>
  <c r="D145" i="16"/>
  <c r="C145" i="16"/>
  <c r="B145" i="16"/>
  <c r="F144" i="16"/>
  <c r="E144" i="16"/>
  <c r="D144" i="16"/>
  <c r="C144" i="16"/>
  <c r="B144" i="16"/>
  <c r="F143" i="16"/>
  <c r="E143" i="16"/>
  <c r="D143" i="16"/>
  <c r="C143" i="16"/>
  <c r="B143" i="16"/>
  <c r="F142" i="16"/>
  <c r="E142" i="16"/>
  <c r="D142" i="16"/>
  <c r="C142" i="16"/>
  <c r="B142" i="16"/>
  <c r="F141" i="16"/>
  <c r="E141" i="16"/>
  <c r="D141" i="16"/>
  <c r="C141" i="16"/>
  <c r="B141" i="16"/>
  <c r="F140" i="16"/>
  <c r="E140" i="16"/>
  <c r="D140" i="16"/>
  <c r="C140" i="16"/>
  <c r="B140" i="16"/>
  <c r="F139" i="16"/>
  <c r="E139" i="16"/>
  <c r="D139" i="16"/>
  <c r="C139" i="16"/>
  <c r="B139" i="16"/>
  <c r="F138" i="16"/>
  <c r="E138" i="16"/>
  <c r="D138" i="16"/>
  <c r="C138" i="16"/>
  <c r="B138" i="16"/>
  <c r="F137" i="16"/>
  <c r="E137" i="16"/>
  <c r="D137" i="16"/>
  <c r="C137" i="16"/>
  <c r="B137" i="16"/>
  <c r="F136" i="16"/>
  <c r="E136" i="16"/>
  <c r="D136" i="16"/>
  <c r="C136" i="16"/>
  <c r="B136" i="16"/>
  <c r="F135" i="16"/>
  <c r="E135" i="16"/>
  <c r="D135" i="16"/>
  <c r="C135" i="16"/>
  <c r="B135" i="16"/>
  <c r="F134" i="16"/>
  <c r="E134" i="16"/>
  <c r="D134" i="16"/>
  <c r="C134" i="16"/>
  <c r="B134" i="16"/>
  <c r="F133" i="16"/>
  <c r="E133" i="16"/>
  <c r="D133" i="16"/>
  <c r="C133" i="16"/>
  <c r="B133" i="16"/>
  <c r="F132" i="16"/>
  <c r="E132" i="16"/>
  <c r="D132" i="16"/>
  <c r="C132" i="16"/>
  <c r="B132" i="16"/>
  <c r="F131" i="16"/>
  <c r="E131" i="16"/>
  <c r="D131" i="16"/>
  <c r="C131" i="16"/>
  <c r="B131" i="16"/>
  <c r="F130" i="16"/>
  <c r="E130" i="16"/>
  <c r="D130" i="16"/>
  <c r="C130" i="16"/>
  <c r="B130" i="16"/>
  <c r="F129" i="16"/>
  <c r="E129" i="16"/>
  <c r="D129" i="16"/>
  <c r="C129" i="16"/>
  <c r="B129" i="16"/>
  <c r="F128" i="16"/>
  <c r="E128" i="16"/>
  <c r="D128" i="16"/>
  <c r="C128" i="16"/>
  <c r="B128" i="16"/>
  <c r="F127" i="16"/>
  <c r="E127" i="16"/>
  <c r="D127" i="16"/>
  <c r="C127" i="16"/>
  <c r="B127" i="16"/>
  <c r="F126" i="16"/>
  <c r="E126" i="16"/>
  <c r="D126" i="16"/>
  <c r="C126" i="16"/>
  <c r="B126" i="16"/>
  <c r="F125" i="16"/>
  <c r="E125" i="16"/>
  <c r="D125" i="16"/>
  <c r="C125" i="16"/>
  <c r="B125" i="16"/>
  <c r="F124" i="16"/>
  <c r="E124" i="16"/>
  <c r="D124" i="16"/>
  <c r="C124" i="16"/>
  <c r="B124" i="16"/>
  <c r="F123" i="16"/>
  <c r="E123" i="16"/>
  <c r="D123" i="16"/>
  <c r="C123" i="16"/>
  <c r="B123" i="16"/>
  <c r="F122" i="16"/>
  <c r="E122" i="16"/>
  <c r="D122" i="16"/>
  <c r="C122" i="16"/>
  <c r="B122" i="16"/>
  <c r="F121" i="16"/>
  <c r="E121" i="16"/>
  <c r="D121" i="16"/>
  <c r="C121" i="16"/>
  <c r="B121" i="16"/>
  <c r="F120" i="16"/>
  <c r="E120" i="16"/>
  <c r="D120" i="16"/>
  <c r="C120" i="16"/>
  <c r="B120" i="16"/>
  <c r="F119" i="16"/>
  <c r="E119" i="16"/>
  <c r="D119" i="16"/>
  <c r="C119" i="16"/>
  <c r="B119" i="16"/>
  <c r="F118" i="16"/>
  <c r="E118" i="16"/>
  <c r="D118" i="16"/>
  <c r="C118" i="16"/>
  <c r="B118" i="16"/>
  <c r="F117" i="16"/>
  <c r="E117" i="16"/>
  <c r="D117" i="16"/>
  <c r="C117" i="16"/>
  <c r="B117" i="16"/>
  <c r="F116" i="16"/>
  <c r="E116" i="16"/>
  <c r="D116" i="16"/>
  <c r="C116" i="16"/>
  <c r="B116" i="16"/>
  <c r="F115" i="16"/>
  <c r="E115" i="16"/>
  <c r="D115" i="16"/>
  <c r="C115" i="16"/>
  <c r="B115" i="16"/>
  <c r="F114" i="16"/>
  <c r="E114" i="16"/>
  <c r="D114" i="16"/>
  <c r="C114" i="16"/>
  <c r="B114" i="16"/>
  <c r="F113" i="16"/>
  <c r="E113" i="16"/>
  <c r="D113" i="16"/>
  <c r="C113" i="16"/>
  <c r="B113" i="16"/>
  <c r="F112" i="16"/>
  <c r="E112" i="16"/>
  <c r="D112" i="16"/>
  <c r="C112" i="16"/>
  <c r="B112" i="16"/>
  <c r="F111" i="16"/>
  <c r="E111" i="16"/>
  <c r="D111" i="16"/>
  <c r="C111" i="16"/>
  <c r="B111" i="16"/>
  <c r="F110" i="16"/>
  <c r="E110" i="16"/>
  <c r="D110" i="16"/>
  <c r="C110" i="16"/>
  <c r="B110" i="16"/>
  <c r="F109" i="16"/>
  <c r="E109" i="16"/>
  <c r="D109" i="16"/>
  <c r="C109" i="16"/>
  <c r="B109" i="16"/>
  <c r="F108" i="16"/>
  <c r="E108" i="16"/>
  <c r="D108" i="16"/>
  <c r="C108" i="16"/>
  <c r="B108" i="16"/>
  <c r="F107" i="16"/>
  <c r="E107" i="16"/>
  <c r="D107" i="16"/>
  <c r="C107" i="16"/>
  <c r="B107" i="16"/>
  <c r="F106" i="16"/>
  <c r="E106" i="16"/>
  <c r="D106" i="16"/>
  <c r="C106" i="16"/>
  <c r="B106" i="16"/>
  <c r="F105" i="16"/>
  <c r="E105" i="16"/>
  <c r="D105" i="16"/>
  <c r="C105" i="16"/>
  <c r="B105" i="16"/>
  <c r="F104" i="16"/>
  <c r="E104" i="16"/>
  <c r="D104" i="16"/>
  <c r="C104" i="16"/>
  <c r="B104" i="16"/>
  <c r="F103" i="16"/>
  <c r="E103" i="16"/>
  <c r="D103" i="16"/>
  <c r="C103" i="16"/>
  <c r="B103" i="16"/>
  <c r="F102" i="16"/>
  <c r="E102" i="16"/>
  <c r="D102" i="16"/>
  <c r="C102" i="16"/>
  <c r="B102" i="16"/>
  <c r="F101" i="16"/>
  <c r="E101" i="16"/>
  <c r="D101" i="16"/>
  <c r="C101" i="16"/>
  <c r="B101" i="16"/>
  <c r="F100" i="16"/>
  <c r="E100" i="16"/>
  <c r="D100" i="16"/>
  <c r="C100" i="16"/>
  <c r="B100" i="16"/>
  <c r="F99" i="16"/>
  <c r="E99" i="16"/>
  <c r="D99" i="16"/>
  <c r="C99" i="16"/>
  <c r="B99" i="16"/>
  <c r="F98" i="16"/>
  <c r="E98" i="16"/>
  <c r="D98" i="16"/>
  <c r="C98" i="16"/>
  <c r="B98" i="16"/>
  <c r="F97" i="16"/>
  <c r="E97" i="16"/>
  <c r="D97" i="16"/>
  <c r="C97" i="16"/>
  <c r="B97" i="16"/>
  <c r="F96" i="16"/>
  <c r="E96" i="16"/>
  <c r="D96" i="16"/>
  <c r="C96" i="16"/>
  <c r="B96" i="16"/>
  <c r="F95" i="16"/>
  <c r="E95" i="16"/>
  <c r="D95" i="16"/>
  <c r="C95" i="16"/>
  <c r="B95" i="16"/>
  <c r="F94" i="16"/>
  <c r="E94" i="16"/>
  <c r="D94" i="16"/>
  <c r="C94" i="16"/>
  <c r="B94" i="16"/>
  <c r="F93" i="16"/>
  <c r="E93" i="16"/>
  <c r="D93" i="16"/>
  <c r="C93" i="16"/>
  <c r="B93" i="16"/>
  <c r="F92" i="16"/>
  <c r="E92" i="16"/>
  <c r="D92" i="16"/>
  <c r="C92" i="16"/>
  <c r="B92" i="16"/>
  <c r="F91" i="16"/>
  <c r="E91" i="16"/>
  <c r="D91" i="16"/>
  <c r="C91" i="16"/>
  <c r="B91" i="16"/>
  <c r="F90" i="16"/>
  <c r="E90" i="16"/>
  <c r="O90" i="16" s="1"/>
  <c r="D90" i="16"/>
  <c r="C90" i="16"/>
  <c r="B90" i="16"/>
  <c r="F89" i="16"/>
  <c r="E89" i="16"/>
  <c r="D89" i="16"/>
  <c r="C89" i="16"/>
  <c r="B89" i="16"/>
  <c r="F88" i="16"/>
  <c r="E88" i="16"/>
  <c r="D88" i="16"/>
  <c r="C88" i="16"/>
  <c r="B88" i="16"/>
  <c r="F87" i="16"/>
  <c r="E87" i="16"/>
  <c r="O87" i="16" s="1"/>
  <c r="D87" i="16"/>
  <c r="C87" i="16"/>
  <c r="B87" i="16"/>
  <c r="F86" i="16"/>
  <c r="E86" i="16"/>
  <c r="D86" i="16"/>
  <c r="C86" i="16"/>
  <c r="B86" i="16"/>
  <c r="F85" i="16"/>
  <c r="E85" i="16"/>
  <c r="O85" i="16" s="1"/>
  <c r="D85" i="16"/>
  <c r="C85" i="16"/>
  <c r="B85" i="16"/>
  <c r="F84" i="16"/>
  <c r="E84" i="16"/>
  <c r="D84" i="16"/>
  <c r="C84" i="16"/>
  <c r="B84" i="16"/>
  <c r="F83" i="16"/>
  <c r="E83" i="16"/>
  <c r="O83" i="16" s="1"/>
  <c r="D83" i="16"/>
  <c r="C83" i="16"/>
  <c r="B83" i="16"/>
  <c r="F82" i="16"/>
  <c r="E82" i="16"/>
  <c r="O82" i="16" s="1"/>
  <c r="D82" i="16"/>
  <c r="C82" i="16"/>
  <c r="B82" i="16"/>
  <c r="F81" i="16"/>
  <c r="E81" i="16"/>
  <c r="D81" i="16"/>
  <c r="C81" i="16"/>
  <c r="B81" i="16"/>
  <c r="F80" i="16"/>
  <c r="E80" i="16"/>
  <c r="D80" i="16"/>
  <c r="C80" i="16"/>
  <c r="B80" i="16"/>
  <c r="F79" i="16"/>
  <c r="E79" i="16"/>
  <c r="O79" i="16" s="1"/>
  <c r="D79" i="16"/>
  <c r="C79" i="16"/>
  <c r="B79" i="16"/>
  <c r="F78" i="16"/>
  <c r="E78" i="16"/>
  <c r="D78" i="16"/>
  <c r="C78" i="16"/>
  <c r="B78" i="16"/>
  <c r="F77" i="16"/>
  <c r="E77" i="16"/>
  <c r="O77" i="16" s="1"/>
  <c r="D77" i="16"/>
  <c r="C77" i="16"/>
  <c r="B77" i="16"/>
  <c r="F76" i="16"/>
  <c r="E76" i="16"/>
  <c r="D76" i="16"/>
  <c r="C76" i="16"/>
  <c r="B76" i="16"/>
  <c r="F75" i="16"/>
  <c r="E75" i="16"/>
  <c r="O75" i="16" s="1"/>
  <c r="D75" i="16"/>
  <c r="C75" i="16"/>
  <c r="B75" i="16"/>
  <c r="F74" i="16"/>
  <c r="E74" i="16"/>
  <c r="O74" i="16" s="1"/>
  <c r="D74" i="16"/>
  <c r="C74" i="16"/>
  <c r="B74" i="16"/>
  <c r="F73" i="16"/>
  <c r="E73" i="16"/>
  <c r="D73" i="16"/>
  <c r="C73" i="16"/>
  <c r="B73" i="16"/>
  <c r="F72" i="16"/>
  <c r="E72" i="16"/>
  <c r="N72" i="16" s="1"/>
  <c r="D72" i="16"/>
  <c r="C72" i="16"/>
  <c r="B72" i="16"/>
  <c r="F71" i="16"/>
  <c r="E71" i="16"/>
  <c r="M71" i="16" s="1"/>
  <c r="D71" i="16"/>
  <c r="C71" i="16"/>
  <c r="B71" i="16"/>
  <c r="F70" i="16"/>
  <c r="E70" i="16"/>
  <c r="O70" i="16" s="1"/>
  <c r="D70" i="16"/>
  <c r="C70" i="16"/>
  <c r="B70" i="16"/>
  <c r="F69" i="16"/>
  <c r="E69" i="16"/>
  <c r="D69" i="16"/>
  <c r="C69" i="16"/>
  <c r="B69" i="16"/>
  <c r="F68" i="16"/>
  <c r="E68" i="16"/>
  <c r="D68" i="16"/>
  <c r="C68" i="16"/>
  <c r="B68" i="16"/>
  <c r="F67" i="16"/>
  <c r="E67" i="16"/>
  <c r="M67" i="16" s="1"/>
  <c r="D67" i="16"/>
  <c r="C67" i="16"/>
  <c r="B67" i="16"/>
  <c r="F66" i="16"/>
  <c r="E66" i="16"/>
  <c r="O66" i="16" s="1"/>
  <c r="D66" i="16"/>
  <c r="C66" i="16"/>
  <c r="B66" i="16"/>
  <c r="F65" i="16"/>
  <c r="E65" i="16"/>
  <c r="D65" i="16"/>
  <c r="C65" i="16"/>
  <c r="B65" i="16"/>
  <c r="F64" i="16"/>
  <c r="E64" i="16"/>
  <c r="N64" i="16" s="1"/>
  <c r="D64" i="16"/>
  <c r="C64" i="16"/>
  <c r="B64" i="16"/>
  <c r="F63" i="16"/>
  <c r="E63" i="16"/>
  <c r="M63" i="16" s="1"/>
  <c r="D63" i="16"/>
  <c r="C63" i="16"/>
  <c r="B63" i="16"/>
  <c r="F62" i="16"/>
  <c r="E62" i="16"/>
  <c r="O62" i="16" s="1"/>
  <c r="D62" i="16"/>
  <c r="C62" i="16"/>
  <c r="B62" i="16"/>
  <c r="F61" i="16"/>
  <c r="E61" i="16"/>
  <c r="D61" i="16"/>
  <c r="C61" i="16"/>
  <c r="B61" i="16"/>
  <c r="F60" i="16"/>
  <c r="E60" i="16"/>
  <c r="D60" i="16"/>
  <c r="C60" i="16"/>
  <c r="B60" i="16"/>
  <c r="F59" i="16"/>
  <c r="E59" i="16"/>
  <c r="M59" i="16" s="1"/>
  <c r="D59" i="16"/>
  <c r="C59" i="16"/>
  <c r="B59" i="16"/>
  <c r="F58" i="16"/>
  <c r="E58" i="16"/>
  <c r="O58" i="16" s="1"/>
  <c r="D58" i="16"/>
  <c r="C58" i="16"/>
  <c r="B58" i="16"/>
  <c r="F57" i="16"/>
  <c r="E57" i="16"/>
  <c r="D57" i="16"/>
  <c r="C57" i="16"/>
  <c r="B57" i="16"/>
  <c r="F56" i="16"/>
  <c r="E56" i="16"/>
  <c r="N56" i="16" s="1"/>
  <c r="D56" i="16"/>
  <c r="C56" i="16"/>
  <c r="B56" i="16"/>
  <c r="F55" i="16"/>
  <c r="E55" i="16"/>
  <c r="M55" i="16" s="1"/>
  <c r="D55" i="16"/>
  <c r="C55" i="16"/>
  <c r="B55" i="16"/>
  <c r="F54" i="16"/>
  <c r="E54" i="16"/>
  <c r="O54" i="16" s="1"/>
  <c r="D54" i="16"/>
  <c r="C54" i="16"/>
  <c r="B54" i="16"/>
  <c r="F53" i="16"/>
  <c r="E53" i="16"/>
  <c r="D53" i="16"/>
  <c r="C53" i="16"/>
  <c r="B53" i="16"/>
  <c r="F52" i="16"/>
  <c r="E52" i="16"/>
  <c r="D52" i="16"/>
  <c r="C52" i="16"/>
  <c r="B52" i="16"/>
  <c r="F51" i="16"/>
  <c r="E51" i="16"/>
  <c r="M51" i="16" s="1"/>
  <c r="D51" i="16"/>
  <c r="C51" i="16"/>
  <c r="B51" i="16"/>
  <c r="F50" i="16"/>
  <c r="E50" i="16"/>
  <c r="O50" i="16" s="1"/>
  <c r="D50" i="16"/>
  <c r="C50" i="16"/>
  <c r="B50" i="16"/>
  <c r="F49" i="16"/>
  <c r="E49" i="16"/>
  <c r="D49" i="16"/>
  <c r="C49" i="16"/>
  <c r="B49" i="16"/>
  <c r="F48" i="16"/>
  <c r="E48" i="16"/>
  <c r="N48" i="16" s="1"/>
  <c r="D48" i="16"/>
  <c r="C48" i="16"/>
  <c r="B48" i="16"/>
  <c r="F47" i="16"/>
  <c r="E47" i="16"/>
  <c r="M47" i="16" s="1"/>
  <c r="D47" i="16"/>
  <c r="C47" i="16"/>
  <c r="B47" i="16"/>
  <c r="F46" i="16"/>
  <c r="E46" i="16"/>
  <c r="D46" i="16"/>
  <c r="C46" i="16"/>
  <c r="B46" i="16"/>
  <c r="F45" i="16"/>
  <c r="E45" i="16"/>
  <c r="N45" i="16" s="1"/>
  <c r="D45" i="16"/>
  <c r="C45" i="16"/>
  <c r="B45" i="16"/>
  <c r="F44" i="16"/>
  <c r="E44" i="16"/>
  <c r="D44" i="16"/>
  <c r="C44" i="16"/>
  <c r="B44" i="16"/>
  <c r="F43" i="16"/>
  <c r="E43" i="16"/>
  <c r="M43" i="16" s="1"/>
  <c r="D43" i="16"/>
  <c r="C43" i="16"/>
  <c r="B43" i="16"/>
  <c r="F42" i="16"/>
  <c r="E42" i="16"/>
  <c r="O42" i="16" s="1"/>
  <c r="D42" i="16"/>
  <c r="C42" i="16"/>
  <c r="B42" i="16"/>
  <c r="F41" i="16"/>
  <c r="E41" i="16"/>
  <c r="N41" i="16" s="1"/>
  <c r="D41" i="16"/>
  <c r="C41" i="16"/>
  <c r="B41" i="16"/>
  <c r="F40" i="16"/>
  <c r="E40" i="16"/>
  <c r="D40" i="16"/>
  <c r="C40" i="16"/>
  <c r="B40" i="16"/>
  <c r="F39" i="16"/>
  <c r="E39" i="16"/>
  <c r="M39" i="16" s="1"/>
  <c r="D39" i="16"/>
  <c r="C39" i="16"/>
  <c r="B39" i="16"/>
  <c r="F38" i="16"/>
  <c r="E38" i="16"/>
  <c r="O38" i="16" s="1"/>
  <c r="D38" i="16"/>
  <c r="C38" i="16"/>
  <c r="B38" i="16"/>
  <c r="F37" i="16"/>
  <c r="E37" i="16"/>
  <c r="N37" i="16" s="1"/>
  <c r="D37" i="16"/>
  <c r="C37" i="16"/>
  <c r="B37" i="16"/>
  <c r="F36" i="16"/>
  <c r="E36" i="16"/>
  <c r="D36" i="16"/>
  <c r="C36" i="16"/>
  <c r="B36" i="16"/>
  <c r="F35" i="16"/>
  <c r="E35" i="16"/>
  <c r="M35" i="16" s="1"/>
  <c r="D35" i="16"/>
  <c r="C35" i="16"/>
  <c r="B35" i="16"/>
  <c r="F34" i="16"/>
  <c r="E34" i="16"/>
  <c r="O34" i="16" s="1"/>
  <c r="D34" i="16"/>
  <c r="C34" i="16"/>
  <c r="B34" i="16"/>
  <c r="F33" i="16"/>
  <c r="E33" i="16"/>
  <c r="N33" i="16" s="1"/>
  <c r="D33" i="16"/>
  <c r="C33" i="16"/>
  <c r="B33" i="16"/>
  <c r="F32" i="16"/>
  <c r="E32" i="16"/>
  <c r="D32" i="16"/>
  <c r="C32" i="16"/>
  <c r="B32" i="16"/>
  <c r="F31" i="16"/>
  <c r="E31" i="16"/>
  <c r="M31" i="16" s="1"/>
  <c r="D31" i="16"/>
  <c r="C31" i="16"/>
  <c r="B31" i="16"/>
  <c r="F30" i="16"/>
  <c r="E30" i="16"/>
  <c r="O30" i="16" s="1"/>
  <c r="D30" i="16"/>
  <c r="C30" i="16"/>
  <c r="B30" i="16"/>
  <c r="F29" i="16"/>
  <c r="E29" i="16"/>
  <c r="N29" i="16" s="1"/>
  <c r="D29" i="16"/>
  <c r="C29" i="16"/>
  <c r="B29" i="16"/>
  <c r="F28" i="16"/>
  <c r="E28" i="16"/>
  <c r="D28" i="16"/>
  <c r="C28" i="16"/>
  <c r="B28" i="16"/>
  <c r="F27" i="16"/>
  <c r="E27" i="16"/>
  <c r="M27" i="16" s="1"/>
  <c r="D27" i="16"/>
  <c r="C27" i="16"/>
  <c r="B27" i="16"/>
  <c r="F26" i="16"/>
  <c r="E26" i="16"/>
  <c r="O26" i="16" s="1"/>
  <c r="D26" i="16"/>
  <c r="C26" i="16"/>
  <c r="B26" i="16"/>
  <c r="F25" i="16"/>
  <c r="E25" i="16"/>
  <c r="N25" i="16" s="1"/>
  <c r="D25" i="16"/>
  <c r="C25" i="16"/>
  <c r="B25" i="16"/>
  <c r="F24" i="16"/>
  <c r="E24" i="16"/>
  <c r="D24" i="16"/>
  <c r="C24" i="16"/>
  <c r="B24" i="16"/>
  <c r="F23" i="16"/>
  <c r="E23" i="16"/>
  <c r="M23" i="16" s="1"/>
  <c r="D23" i="16"/>
  <c r="C23" i="16"/>
  <c r="B23" i="16"/>
  <c r="F22" i="16"/>
  <c r="E22" i="16"/>
  <c r="O22" i="16" s="1"/>
  <c r="D22" i="16"/>
  <c r="C22" i="16"/>
  <c r="B22" i="16"/>
  <c r="F21" i="16"/>
  <c r="E21" i="16"/>
  <c r="N21" i="16" s="1"/>
  <c r="D21" i="16"/>
  <c r="C21" i="16"/>
  <c r="B21" i="16"/>
  <c r="F20" i="16"/>
  <c r="E20" i="16"/>
  <c r="D20" i="16"/>
  <c r="C20" i="16"/>
  <c r="B20" i="16"/>
  <c r="F19" i="16"/>
  <c r="E19" i="16"/>
  <c r="M19" i="16" s="1"/>
  <c r="D19" i="16"/>
  <c r="C19" i="16"/>
  <c r="B19" i="16"/>
  <c r="F18" i="16"/>
  <c r="E18" i="16"/>
  <c r="O18" i="16" s="1"/>
  <c r="D18" i="16"/>
  <c r="C18" i="16"/>
  <c r="B18" i="16"/>
  <c r="F17" i="16"/>
  <c r="E17" i="16"/>
  <c r="N17" i="16" s="1"/>
  <c r="D17" i="16"/>
  <c r="C17" i="16"/>
  <c r="B17" i="16"/>
  <c r="F16" i="16"/>
  <c r="E16" i="16"/>
  <c r="D16" i="16"/>
  <c r="C16" i="16"/>
  <c r="B16" i="16"/>
  <c r="F15" i="16"/>
  <c r="E15" i="16"/>
  <c r="M15" i="16" s="1"/>
  <c r="D15" i="16"/>
  <c r="C15" i="16"/>
  <c r="B15" i="16"/>
  <c r="F14" i="16"/>
  <c r="E14" i="16"/>
  <c r="O14" i="16" s="1"/>
  <c r="D14" i="16"/>
  <c r="C14" i="16"/>
  <c r="B14" i="16"/>
  <c r="F13" i="16"/>
  <c r="E13" i="16"/>
  <c r="N13" i="16" s="1"/>
  <c r="D13" i="16"/>
  <c r="C13" i="16"/>
  <c r="B13" i="16"/>
  <c r="F12" i="16"/>
  <c r="E12" i="16"/>
  <c r="D12" i="16"/>
  <c r="C12" i="16"/>
  <c r="B12" i="16"/>
  <c r="F11" i="16"/>
  <c r="E11" i="16"/>
  <c r="M11" i="16" s="1"/>
  <c r="D11" i="16"/>
  <c r="C11" i="16"/>
  <c r="B11" i="16"/>
  <c r="F10" i="16"/>
  <c r="E10" i="16"/>
  <c r="O10" i="16" s="1"/>
  <c r="D10" i="16"/>
  <c r="C10" i="16"/>
  <c r="B10" i="16"/>
  <c r="F9" i="16"/>
  <c r="E9" i="16"/>
  <c r="N9" i="16" s="1"/>
  <c r="D9" i="16"/>
  <c r="C9" i="16"/>
  <c r="B9" i="16"/>
  <c r="F8" i="16"/>
  <c r="E8" i="16"/>
  <c r="D8" i="16"/>
  <c r="C8" i="16"/>
  <c r="B8" i="16"/>
  <c r="F7" i="16"/>
  <c r="E7" i="16"/>
  <c r="M7" i="16" s="1"/>
  <c r="D7" i="16"/>
  <c r="C7" i="16"/>
  <c r="B7" i="16"/>
  <c r="F6" i="16"/>
  <c r="E6" i="16"/>
  <c r="O6" i="16" s="1"/>
  <c r="D6" i="16"/>
  <c r="C6" i="16"/>
  <c r="B6" i="16"/>
  <c r="F5" i="16"/>
  <c r="E5" i="16"/>
  <c r="N5" i="16" s="1"/>
  <c r="D5" i="16"/>
  <c r="C5" i="16"/>
  <c r="B5" i="16"/>
  <c r="E650" i="17"/>
  <c r="E651" i="17" s="1"/>
  <c r="E652" i="17" s="1"/>
  <c r="E653" i="17" s="1"/>
  <c r="E654" i="17" s="1"/>
  <c r="E655" i="17" s="1"/>
  <c r="E656" i="17" s="1"/>
  <c r="G648" i="17"/>
  <c r="G647" i="17"/>
  <c r="G646" i="17"/>
  <c r="G645" i="17"/>
  <c r="G644" i="17"/>
  <c r="G643" i="17"/>
  <c r="E643" i="17"/>
  <c r="E644" i="17" s="1"/>
  <c r="E645" i="17" s="1"/>
  <c r="E646" i="17" s="1"/>
  <c r="E647" i="17" s="1"/>
  <c r="E648" i="17" s="1"/>
  <c r="G642" i="17"/>
  <c r="E642" i="17"/>
  <c r="G641" i="17"/>
  <c r="L632" i="17"/>
  <c r="L640" i="17" s="1"/>
  <c r="L648" i="17" s="1"/>
  <c r="L656" i="17" s="1"/>
  <c r="G632" i="17"/>
  <c r="L631" i="17"/>
  <c r="L639" i="17" s="1"/>
  <c r="L647" i="17" s="1"/>
  <c r="L655" i="17" s="1"/>
  <c r="G631" i="17"/>
  <c r="L630" i="17"/>
  <c r="L638" i="17" s="1"/>
  <c r="L646" i="17" s="1"/>
  <c r="L654" i="17" s="1"/>
  <c r="G630" i="17"/>
  <c r="L629" i="17"/>
  <c r="L637" i="17" s="1"/>
  <c r="L645" i="17" s="1"/>
  <c r="L653" i="17" s="1"/>
  <c r="G629" i="17"/>
  <c r="L628" i="17"/>
  <c r="L636" i="17" s="1"/>
  <c r="L644" i="17" s="1"/>
  <c r="L652" i="17" s="1"/>
  <c r="G628" i="17"/>
  <c r="L627" i="17"/>
  <c r="L635" i="17" s="1"/>
  <c r="L643" i="17" s="1"/>
  <c r="L651" i="17" s="1"/>
  <c r="G627" i="17"/>
  <c r="L626" i="17"/>
  <c r="L634" i="17" s="1"/>
  <c r="L642" i="17" s="1"/>
  <c r="L650" i="17" s="1"/>
  <c r="G626" i="17"/>
  <c r="E626" i="17"/>
  <c r="E627" i="17" s="1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5" i="17"/>
  <c r="L633" i="17" s="1"/>
  <c r="L641" i="17" s="1"/>
  <c r="L649" i="17" s="1"/>
  <c r="G625" i="17"/>
  <c r="K617" i="17"/>
  <c r="L610" i="17"/>
  <c r="E610" i="17"/>
  <c r="E611" i="17" s="1"/>
  <c r="E612" i="17" s="1"/>
  <c r="E613" i="17" s="1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K609" i="17"/>
  <c r="G608" i="17"/>
  <c r="G607" i="17"/>
  <c r="G606" i="17"/>
  <c r="G605" i="17"/>
  <c r="G604" i="17"/>
  <c r="G603" i="17"/>
  <c r="G602" i="17"/>
  <c r="E602" i="17"/>
  <c r="E603" i="17" s="1"/>
  <c r="E604" i="17" s="1"/>
  <c r="E605" i="17" s="1"/>
  <c r="E606" i="17" s="1"/>
  <c r="E607" i="17" s="1"/>
  <c r="E608" i="17" s="1"/>
  <c r="G601" i="17"/>
  <c r="L592" i="17"/>
  <c r="L600" i="17" s="1"/>
  <c r="L608" i="17" s="1"/>
  <c r="L616" i="17" s="1"/>
  <c r="K592" i="17"/>
  <c r="K600" i="17" s="1"/>
  <c r="G592" i="17"/>
  <c r="L591" i="17"/>
  <c r="L599" i="17" s="1"/>
  <c r="L607" i="17" s="1"/>
  <c r="L615" i="17" s="1"/>
  <c r="K591" i="17"/>
  <c r="K599" i="17" s="1"/>
  <c r="G591" i="17"/>
  <c r="E591" i="17"/>
  <c r="E592" i="17" s="1"/>
  <c r="E593" i="17" s="1"/>
  <c r="E594" i="17" s="1"/>
  <c r="E595" i="17" s="1"/>
  <c r="E596" i="17" s="1"/>
  <c r="E597" i="17" s="1"/>
  <c r="E598" i="17" s="1"/>
  <c r="E599" i="17" s="1"/>
  <c r="E600" i="17" s="1"/>
  <c r="L590" i="17"/>
  <c r="L598" i="17" s="1"/>
  <c r="L606" i="17" s="1"/>
  <c r="L614" i="17" s="1"/>
  <c r="K590" i="17"/>
  <c r="K598" i="17" s="1"/>
  <c r="G590" i="17"/>
  <c r="L589" i="17"/>
  <c r="L597" i="17" s="1"/>
  <c r="L605" i="17" s="1"/>
  <c r="L613" i="17" s="1"/>
  <c r="K589" i="17"/>
  <c r="K597" i="17" s="1"/>
  <c r="G589" i="17"/>
  <c r="L588" i="17"/>
  <c r="L596" i="17" s="1"/>
  <c r="L604" i="17" s="1"/>
  <c r="L612" i="17" s="1"/>
  <c r="K588" i="17"/>
  <c r="K596" i="17" s="1"/>
  <c r="G588" i="17"/>
  <c r="L587" i="17"/>
  <c r="L595" i="17" s="1"/>
  <c r="L603" i="17" s="1"/>
  <c r="L611" i="17" s="1"/>
  <c r="K587" i="17"/>
  <c r="K595" i="17" s="1"/>
  <c r="G587" i="17"/>
  <c r="E587" i="17"/>
  <c r="E588" i="17" s="1"/>
  <c r="E589" i="17" s="1"/>
  <c r="E590" i="17" s="1"/>
  <c r="L586" i="17"/>
  <c r="L594" i="17" s="1"/>
  <c r="L602" i="17" s="1"/>
  <c r="K586" i="17"/>
  <c r="G586" i="17"/>
  <c r="E586" i="17"/>
  <c r="L585" i="17"/>
  <c r="L593" i="17" s="1"/>
  <c r="L601" i="17" s="1"/>
  <c r="L609" i="17" s="1"/>
  <c r="K585" i="17"/>
  <c r="K593" i="17" s="1"/>
  <c r="K601" i="17" s="1"/>
  <c r="G585" i="17"/>
  <c r="E556" i="17"/>
  <c r="E557" i="17" s="1"/>
  <c r="E558" i="17" s="1"/>
  <c r="E559" i="17" s="1"/>
  <c r="E560" i="17" s="1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48" i="17"/>
  <c r="E549" i="17" s="1"/>
  <c r="E550" i="17" s="1"/>
  <c r="E551" i="17" s="1"/>
  <c r="E552" i="17" s="1"/>
  <c r="E553" i="17" s="1"/>
  <c r="E554" i="17" s="1"/>
  <c r="E540" i="17"/>
  <c r="E541" i="17" s="1"/>
  <c r="E542" i="17" s="1"/>
  <c r="E543" i="17" s="1"/>
  <c r="E544" i="17" s="1"/>
  <c r="E545" i="17" s="1"/>
  <c r="E546" i="17" s="1"/>
  <c r="E547" i="17" s="1"/>
  <c r="E535" i="17"/>
  <c r="E536" i="17" s="1"/>
  <c r="E537" i="17" s="1"/>
  <c r="E538" i="17" s="1"/>
  <c r="E539" i="17" s="1"/>
  <c r="E534" i="17"/>
  <c r="E512" i="17"/>
  <c r="E513" i="17" s="1"/>
  <c r="E514" i="17" s="1"/>
  <c r="E515" i="17" s="1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491" i="17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90" i="17"/>
  <c r="E468" i="17"/>
  <c r="E469" i="17" s="1"/>
  <c r="E470" i="17" s="1"/>
  <c r="E471" i="17" s="1"/>
  <c r="E472" i="17" s="1"/>
  <c r="E473" i="17" s="1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64" i="17"/>
  <c r="E465" i="17" s="1"/>
  <c r="E466" i="17" s="1"/>
  <c r="E448" i="17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47" i="17"/>
  <c r="E446" i="17"/>
  <c r="E425" i="17"/>
  <c r="E426" i="17" s="1"/>
  <c r="E427" i="17" s="1"/>
  <c r="E428" i="17" s="1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24" i="17"/>
  <c r="E403" i="17"/>
  <c r="E404" i="17" s="1"/>
  <c r="E405" i="17" s="1"/>
  <c r="E406" i="17" s="1"/>
  <c r="E407" i="17" s="1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E402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E381" i="17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80" i="17"/>
  <c r="E380" i="17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E358" i="17"/>
  <c r="E359" i="17" s="1"/>
  <c r="E360" i="17" s="1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E337" i="17"/>
  <c r="E338" i="17" s="1"/>
  <c r="E339" i="17" s="1"/>
  <c r="E340" i="17" s="1"/>
  <c r="E341" i="17" s="1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G336" i="17"/>
  <c r="E336" i="17"/>
  <c r="G335" i="17"/>
  <c r="G334" i="17"/>
  <c r="G333" i="17"/>
  <c r="G332" i="17"/>
  <c r="G331" i="17"/>
  <c r="G330" i="17"/>
  <c r="G329" i="17"/>
  <c r="G328" i="17"/>
  <c r="E328" i="17"/>
  <c r="E329" i="17" s="1"/>
  <c r="E330" i="17" s="1"/>
  <c r="E331" i="17" s="1"/>
  <c r="E332" i="17" s="1"/>
  <c r="E333" i="17" s="1"/>
  <c r="E334" i="17" s="1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E314" i="17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G313" i="17"/>
  <c r="E295" i="17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294" i="17"/>
  <c r="E293" i="17"/>
  <c r="E292" i="17"/>
  <c r="E272" i="17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71" i="17"/>
  <c r="E270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E248" i="17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E226" i="17"/>
  <c r="E227" i="17" s="1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E204" i="17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E183" i="17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2" i="17"/>
  <c r="E182" i="17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G160" i="17"/>
  <c r="E160" i="17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E142" i="17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41" i="17"/>
  <c r="G140" i="17"/>
  <c r="E140" i="17"/>
  <c r="E141" i="17" s="1"/>
  <c r="G139" i="17"/>
  <c r="E139" i="17"/>
  <c r="G138" i="17"/>
  <c r="E138" i="17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E117" i="17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16" i="17"/>
  <c r="E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E94" i="17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E77" i="17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G76" i="17"/>
  <c r="G75" i="17"/>
  <c r="G74" i="17"/>
  <c r="G73" i="17"/>
  <c r="E73" i="17"/>
  <c r="E74" i="17" s="1"/>
  <c r="E75" i="17" s="1"/>
  <c r="E76" i="17" s="1"/>
  <c r="G72" i="17"/>
  <c r="E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E50" i="17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G49" i="17"/>
  <c r="E29" i="17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28" i="17"/>
  <c r="AF26" i="17"/>
  <c r="AD26" i="17"/>
  <c r="AB26" i="17"/>
  <c r="Y26" i="17"/>
  <c r="W26" i="17"/>
  <c r="U26" i="17"/>
  <c r="AF15" i="17"/>
  <c r="AE15" i="17"/>
  <c r="AD15" i="17"/>
  <c r="AC15" i="17"/>
  <c r="Y15" i="17"/>
  <c r="X15" i="17"/>
  <c r="W15" i="17"/>
  <c r="V15" i="17"/>
  <c r="U15" i="17"/>
  <c r="AP259" i="16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E6" i="17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AF4" i="17"/>
  <c r="AD4" i="17"/>
  <c r="AB4" i="17"/>
  <c r="Y4" i="17"/>
  <c r="W4" i="17"/>
  <c r="U4" i="17"/>
  <c r="M12" i="16" l="1"/>
  <c r="M20" i="16"/>
  <c r="M28" i="16"/>
  <c r="M36" i="16"/>
  <c r="M44" i="16"/>
  <c r="M52" i="16"/>
  <c r="M60" i="16"/>
  <c r="M68" i="16"/>
  <c r="N76" i="16"/>
  <c r="M76" i="16"/>
  <c r="N84" i="16"/>
  <c r="M84" i="16"/>
  <c r="O92" i="16"/>
  <c r="N92" i="16"/>
  <c r="M92" i="16"/>
  <c r="O100" i="16"/>
  <c r="N100" i="16"/>
  <c r="M100" i="16"/>
  <c r="O108" i="16"/>
  <c r="N108" i="16"/>
  <c r="M108" i="16"/>
  <c r="O116" i="16"/>
  <c r="N116" i="16"/>
  <c r="M116" i="16"/>
  <c r="O124" i="16"/>
  <c r="N124" i="16"/>
  <c r="M124" i="16"/>
  <c r="O132" i="16"/>
  <c r="N132" i="16"/>
  <c r="M132" i="16"/>
  <c r="O140" i="16"/>
  <c r="N140" i="16"/>
  <c r="M140" i="16"/>
  <c r="O148" i="16"/>
  <c r="N148" i="16"/>
  <c r="M148" i="16"/>
  <c r="O156" i="16"/>
  <c r="N156" i="16"/>
  <c r="M156" i="16"/>
  <c r="O164" i="16"/>
  <c r="N164" i="16"/>
  <c r="M164" i="16"/>
  <c r="O172" i="16"/>
  <c r="N172" i="16"/>
  <c r="M172" i="16"/>
  <c r="O180" i="16"/>
  <c r="N180" i="16"/>
  <c r="M180" i="16"/>
  <c r="O188" i="16"/>
  <c r="N188" i="16"/>
  <c r="M188" i="16"/>
  <c r="O196" i="16"/>
  <c r="N196" i="16"/>
  <c r="M196" i="16"/>
  <c r="O204" i="16"/>
  <c r="N204" i="16"/>
  <c r="M204" i="16"/>
  <c r="O212" i="16"/>
  <c r="N212" i="16"/>
  <c r="M212" i="16"/>
  <c r="O220" i="16"/>
  <c r="N220" i="16"/>
  <c r="M220" i="16"/>
  <c r="O228" i="16"/>
  <c r="M228" i="16"/>
  <c r="N228" i="16"/>
  <c r="O236" i="16"/>
  <c r="N236" i="16"/>
  <c r="M236" i="16"/>
  <c r="O244" i="16"/>
  <c r="N244" i="16"/>
  <c r="M244" i="16"/>
  <c r="M252" i="16"/>
  <c r="O252" i="16"/>
  <c r="N252" i="16"/>
  <c r="M260" i="16"/>
  <c r="O260" i="16"/>
  <c r="N260" i="16"/>
  <c r="M9" i="16"/>
  <c r="M17" i="16"/>
  <c r="M25" i="16"/>
  <c r="M33" i="16"/>
  <c r="M41" i="16"/>
  <c r="M49" i="16"/>
  <c r="M57" i="16"/>
  <c r="M65" i="16"/>
  <c r="M73" i="16"/>
  <c r="N81" i="16"/>
  <c r="M81" i="16"/>
  <c r="N89" i="16"/>
  <c r="M89" i="16"/>
  <c r="O97" i="16"/>
  <c r="N97" i="16"/>
  <c r="M97" i="16"/>
  <c r="O105" i="16"/>
  <c r="N105" i="16"/>
  <c r="M105" i="16"/>
  <c r="O113" i="16"/>
  <c r="N113" i="16"/>
  <c r="M113" i="16"/>
  <c r="O121" i="16"/>
  <c r="N121" i="16"/>
  <c r="M121" i="16"/>
  <c r="O129" i="16"/>
  <c r="N129" i="16"/>
  <c r="M129" i="16"/>
  <c r="O137" i="16"/>
  <c r="N137" i="16"/>
  <c r="M137" i="16"/>
  <c r="O145" i="16"/>
  <c r="N145" i="16"/>
  <c r="M145" i="16"/>
  <c r="O153" i="16"/>
  <c r="N153" i="16"/>
  <c r="M153" i="16"/>
  <c r="O161" i="16"/>
  <c r="N161" i="16"/>
  <c r="M161" i="16"/>
  <c r="O169" i="16"/>
  <c r="N169" i="16"/>
  <c r="M169" i="16"/>
  <c r="O177" i="16"/>
  <c r="N177" i="16"/>
  <c r="M177" i="16"/>
  <c r="O185" i="16"/>
  <c r="N185" i="16"/>
  <c r="M185" i="16"/>
  <c r="O193" i="16"/>
  <c r="M193" i="16"/>
  <c r="N193" i="16"/>
  <c r="O201" i="16"/>
  <c r="N201" i="16"/>
  <c r="M201" i="16"/>
  <c r="O209" i="16"/>
  <c r="N209" i="16"/>
  <c r="M209" i="16"/>
  <c r="O217" i="16"/>
  <c r="N217" i="16"/>
  <c r="M217" i="16"/>
  <c r="O225" i="16"/>
  <c r="N225" i="16"/>
  <c r="M225" i="16"/>
  <c r="O233" i="16"/>
  <c r="N233" i="16"/>
  <c r="M233" i="16"/>
  <c r="O241" i="16"/>
  <c r="N241" i="16"/>
  <c r="M241" i="16"/>
  <c r="N249" i="16"/>
  <c r="M249" i="16"/>
  <c r="O249" i="16"/>
  <c r="N257" i="16"/>
  <c r="M257" i="16"/>
  <c r="O257" i="16"/>
  <c r="O9" i="16"/>
  <c r="N12" i="16"/>
  <c r="O17" i="16"/>
  <c r="N20" i="16"/>
  <c r="O25" i="16"/>
  <c r="N28" i="16"/>
  <c r="O33" i="16"/>
  <c r="N36" i="16"/>
  <c r="O41" i="16"/>
  <c r="N44" i="16"/>
  <c r="N47" i="16"/>
  <c r="N51" i="16"/>
  <c r="N55" i="16"/>
  <c r="N59" i="16"/>
  <c r="N63" i="16"/>
  <c r="N67" i="16"/>
  <c r="N71" i="16"/>
  <c r="M6" i="16"/>
  <c r="M14" i="16"/>
  <c r="M22" i="16"/>
  <c r="M30" i="16"/>
  <c r="M38" i="16"/>
  <c r="M46" i="16"/>
  <c r="M54" i="16"/>
  <c r="M62" i="16"/>
  <c r="M70" i="16"/>
  <c r="N78" i="16"/>
  <c r="M78" i="16"/>
  <c r="N86" i="16"/>
  <c r="M86" i="16"/>
  <c r="O94" i="16"/>
  <c r="N94" i="16"/>
  <c r="M94" i="16"/>
  <c r="O102" i="16"/>
  <c r="N102" i="16"/>
  <c r="M102" i="16"/>
  <c r="O110" i="16"/>
  <c r="N110" i="16"/>
  <c r="M110" i="16"/>
  <c r="O118" i="16"/>
  <c r="N118" i="16"/>
  <c r="M118" i="16"/>
  <c r="O126" i="16"/>
  <c r="N126" i="16"/>
  <c r="M126" i="16"/>
  <c r="O134" i="16"/>
  <c r="N134" i="16"/>
  <c r="M134" i="16"/>
  <c r="O142" i="16"/>
  <c r="N142" i="16"/>
  <c r="M142" i="16"/>
  <c r="O150" i="16"/>
  <c r="N150" i="16"/>
  <c r="M150" i="16"/>
  <c r="O158" i="16"/>
  <c r="N158" i="16"/>
  <c r="M158" i="16"/>
  <c r="O166" i="16"/>
  <c r="N166" i="16"/>
  <c r="M166" i="16"/>
  <c r="O174" i="16"/>
  <c r="N174" i="16"/>
  <c r="M174" i="16"/>
  <c r="O182" i="16"/>
  <c r="N182" i="16"/>
  <c r="M182" i="16"/>
  <c r="O190" i="16"/>
  <c r="N190" i="16"/>
  <c r="M190" i="16"/>
  <c r="O198" i="16"/>
  <c r="N198" i="16"/>
  <c r="M198" i="16"/>
  <c r="O206" i="16"/>
  <c r="N206" i="16"/>
  <c r="M206" i="16"/>
  <c r="O214" i="16"/>
  <c r="N214" i="16"/>
  <c r="M214" i="16"/>
  <c r="O222" i="16"/>
  <c r="N222" i="16"/>
  <c r="M222" i="16"/>
  <c r="O230" i="16"/>
  <c r="N230" i="16"/>
  <c r="M230" i="16"/>
  <c r="O238" i="16"/>
  <c r="N238" i="16"/>
  <c r="M238" i="16"/>
  <c r="M246" i="16"/>
  <c r="N246" i="16"/>
  <c r="O246" i="16"/>
  <c r="M254" i="16"/>
  <c r="N254" i="16"/>
  <c r="O254" i="16"/>
  <c r="N7" i="16"/>
  <c r="O12" i="16"/>
  <c r="N15" i="16"/>
  <c r="O20" i="16"/>
  <c r="N23" i="16"/>
  <c r="O28" i="16"/>
  <c r="N31" i="16"/>
  <c r="O36" i="16"/>
  <c r="N39" i="16"/>
  <c r="O44" i="16"/>
  <c r="O47" i="16"/>
  <c r="O51" i="16"/>
  <c r="O55" i="16"/>
  <c r="O59" i="16"/>
  <c r="O63" i="16"/>
  <c r="O67" i="16"/>
  <c r="O71" i="16"/>
  <c r="O76" i="16"/>
  <c r="O84" i="16"/>
  <c r="N75" i="16"/>
  <c r="M75" i="16"/>
  <c r="N83" i="16"/>
  <c r="M83" i="16"/>
  <c r="O91" i="16"/>
  <c r="N91" i="16"/>
  <c r="M91" i="16"/>
  <c r="O99" i="16"/>
  <c r="M99" i="16"/>
  <c r="N99" i="16"/>
  <c r="O107" i="16"/>
  <c r="M107" i="16"/>
  <c r="N107" i="16"/>
  <c r="O115" i="16"/>
  <c r="M115" i="16"/>
  <c r="N115" i="16"/>
  <c r="O123" i="16"/>
  <c r="M123" i="16"/>
  <c r="N123" i="16"/>
  <c r="O131" i="16"/>
  <c r="M131" i="16"/>
  <c r="N131" i="16"/>
  <c r="O139" i="16"/>
  <c r="M139" i="16"/>
  <c r="N139" i="16"/>
  <c r="O147" i="16"/>
  <c r="M147" i="16"/>
  <c r="N147" i="16"/>
  <c r="O155" i="16"/>
  <c r="M155" i="16"/>
  <c r="N155" i="16"/>
  <c r="O163" i="16"/>
  <c r="M163" i="16"/>
  <c r="N163" i="16"/>
  <c r="O171" i="16"/>
  <c r="M171" i="16"/>
  <c r="N171" i="16"/>
  <c r="O179" i="16"/>
  <c r="M179" i="16"/>
  <c r="N179" i="16"/>
  <c r="O187" i="16"/>
  <c r="M187" i="16"/>
  <c r="N187" i="16"/>
  <c r="O195" i="16"/>
  <c r="M195" i="16"/>
  <c r="N195" i="16"/>
  <c r="O203" i="16"/>
  <c r="M203" i="16"/>
  <c r="N203" i="16"/>
  <c r="O211" i="16"/>
  <c r="N211" i="16"/>
  <c r="M211" i="16"/>
  <c r="O219" i="16"/>
  <c r="N219" i="16"/>
  <c r="M219" i="16"/>
  <c r="O227" i="16"/>
  <c r="N227" i="16"/>
  <c r="M227" i="16"/>
  <c r="O235" i="16"/>
  <c r="N235" i="16"/>
  <c r="M235" i="16"/>
  <c r="O243" i="16"/>
  <c r="N243" i="16"/>
  <c r="M243" i="16"/>
  <c r="N251" i="16"/>
  <c r="M251" i="16"/>
  <c r="O251" i="16"/>
  <c r="N259" i="16"/>
  <c r="M259" i="16"/>
  <c r="O259" i="16"/>
  <c r="O7" i="16"/>
  <c r="N10" i="16"/>
  <c r="O15" i="16"/>
  <c r="N18" i="16"/>
  <c r="O23" i="16"/>
  <c r="N26" i="16"/>
  <c r="O31" i="16"/>
  <c r="N34" i="16"/>
  <c r="O39" i="16"/>
  <c r="N42" i="16"/>
  <c r="N52" i="16"/>
  <c r="N60" i="16"/>
  <c r="N68" i="16"/>
  <c r="K570" i="17"/>
  <c r="K562" i="17"/>
  <c r="K569" i="17"/>
  <c r="K561" i="17"/>
  <c r="K576" i="17"/>
  <c r="K568" i="17"/>
  <c r="K560" i="17"/>
  <c r="K575" i="17"/>
  <c r="K567" i="17"/>
  <c r="K559" i="17"/>
  <c r="K574" i="17"/>
  <c r="K566" i="17"/>
  <c r="K558" i="17"/>
  <c r="K573" i="17"/>
  <c r="K565" i="17"/>
  <c r="K557" i="17"/>
  <c r="K571" i="17"/>
  <c r="K563" i="17"/>
  <c r="K555" i="17"/>
  <c r="K572" i="17"/>
  <c r="K549" i="17"/>
  <c r="K541" i="17"/>
  <c r="K533" i="17"/>
  <c r="K525" i="17"/>
  <c r="K517" i="17"/>
  <c r="K509" i="17"/>
  <c r="K501" i="17"/>
  <c r="K493" i="17"/>
  <c r="K485" i="17"/>
  <c r="K477" i="17"/>
  <c r="K469" i="17"/>
  <c r="K461" i="17"/>
  <c r="K453" i="17"/>
  <c r="K445" i="17"/>
  <c r="K437" i="17"/>
  <c r="K429" i="17"/>
  <c r="K421" i="17"/>
  <c r="K413" i="17"/>
  <c r="K405" i="17"/>
  <c r="K397" i="17"/>
  <c r="K389" i="17"/>
  <c r="K381" i="17"/>
  <c r="K373" i="17"/>
  <c r="K365" i="17"/>
  <c r="K357" i="17"/>
  <c r="K349" i="17"/>
  <c r="K341" i="17"/>
  <c r="K333" i="17"/>
  <c r="K325" i="17"/>
  <c r="K317" i="17"/>
  <c r="K309" i="17"/>
  <c r="K301" i="17"/>
  <c r="K293" i="17"/>
  <c r="K285" i="17"/>
  <c r="K277" i="17"/>
  <c r="K269" i="17"/>
  <c r="K261" i="17"/>
  <c r="K253" i="17"/>
  <c r="K245" i="17"/>
  <c r="K237" i="17"/>
  <c r="K229" i="17"/>
  <c r="K221" i="17"/>
  <c r="K213" i="17"/>
  <c r="K205" i="17"/>
  <c r="K197" i="17"/>
  <c r="K189" i="17"/>
  <c r="K181" i="17"/>
  <c r="K173" i="17"/>
  <c r="K165" i="17"/>
  <c r="K157" i="17"/>
  <c r="K149" i="17"/>
  <c r="K141" i="17"/>
  <c r="K133" i="17"/>
  <c r="K125" i="17"/>
  <c r="K564" i="17"/>
  <c r="K548" i="17"/>
  <c r="K540" i="17"/>
  <c r="K532" i="17"/>
  <c r="K524" i="17"/>
  <c r="K516" i="17"/>
  <c r="K508" i="17"/>
  <c r="K500" i="17"/>
  <c r="K492" i="17"/>
  <c r="K484" i="17"/>
  <c r="K476" i="17"/>
  <c r="K468" i="17"/>
  <c r="K460" i="17"/>
  <c r="K452" i="17"/>
  <c r="K444" i="17"/>
  <c r="K436" i="17"/>
  <c r="K428" i="17"/>
  <c r="K420" i="17"/>
  <c r="K412" i="17"/>
  <c r="K404" i="17"/>
  <c r="K396" i="17"/>
  <c r="K388" i="17"/>
  <c r="K380" i="17"/>
  <c r="K372" i="17"/>
  <c r="K364" i="17"/>
  <c r="K356" i="17"/>
  <c r="K348" i="17"/>
  <c r="K340" i="17"/>
  <c r="K332" i="17"/>
  <c r="K324" i="17"/>
  <c r="K316" i="17"/>
  <c r="K308" i="17"/>
  <c r="K300" i="17"/>
  <c r="K292" i="17"/>
  <c r="K284" i="17"/>
  <c r="K276" i="17"/>
  <c r="K268" i="17"/>
  <c r="K260" i="17"/>
  <c r="K252" i="17"/>
  <c r="K244" i="17"/>
  <c r="K236" i="17"/>
  <c r="K228" i="17"/>
  <c r="K220" i="17"/>
  <c r="K212" i="17"/>
  <c r="K204" i="17"/>
  <c r="K196" i="17"/>
  <c r="K188" i="17"/>
  <c r="K180" i="17"/>
  <c r="K172" i="17"/>
  <c r="K164" i="17"/>
  <c r="K156" i="17"/>
  <c r="K148" i="17"/>
  <c r="K140" i="17"/>
  <c r="K132" i="17"/>
  <c r="K124" i="17"/>
  <c r="K116" i="17"/>
  <c r="K108" i="17"/>
  <c r="K100" i="17"/>
  <c r="K92" i="17"/>
  <c r="K84" i="17"/>
  <c r="K556" i="17"/>
  <c r="K547" i="17"/>
  <c r="K539" i="17"/>
  <c r="K531" i="17"/>
  <c r="K523" i="17"/>
  <c r="K515" i="17"/>
  <c r="K507" i="17"/>
  <c r="K499" i="17"/>
  <c r="K491" i="17"/>
  <c r="K483" i="17"/>
  <c r="K475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339" i="17"/>
  <c r="K331" i="17"/>
  <c r="K323" i="17"/>
  <c r="K315" i="17"/>
  <c r="K307" i="17"/>
  <c r="K299" i="17"/>
  <c r="K291" i="17"/>
  <c r="K283" i="17"/>
  <c r="K275" i="17"/>
  <c r="K267" i="17"/>
  <c r="K259" i="17"/>
  <c r="K251" i="17"/>
  <c r="K243" i="17"/>
  <c r="K235" i="17"/>
  <c r="K227" i="17"/>
  <c r="K219" i="17"/>
  <c r="K211" i="17"/>
  <c r="K203" i="17"/>
  <c r="K195" i="17"/>
  <c r="K187" i="17"/>
  <c r="K179" i="17"/>
  <c r="K171" i="17"/>
  <c r="K163" i="17"/>
  <c r="K155" i="17"/>
  <c r="K147" i="17"/>
  <c r="K139" i="17"/>
  <c r="K131" i="17"/>
  <c r="K123" i="17"/>
  <c r="K115" i="17"/>
  <c r="K107" i="17"/>
  <c r="K99" i="17"/>
  <c r="K91" i="17"/>
  <c r="K83" i="17"/>
  <c r="K75" i="17"/>
  <c r="K67" i="17"/>
  <c r="K59" i="17"/>
  <c r="K51" i="17"/>
  <c r="K43" i="17"/>
  <c r="K35" i="17"/>
  <c r="K27" i="17"/>
  <c r="K19" i="17"/>
  <c r="K11" i="17"/>
  <c r="K554" i="17"/>
  <c r="K546" i="17"/>
  <c r="K538" i="17"/>
  <c r="K530" i="17"/>
  <c r="K522" i="17"/>
  <c r="K514" i="17"/>
  <c r="K506" i="17"/>
  <c r="K498" i="17"/>
  <c r="K490" i="17"/>
  <c r="K482" i="17"/>
  <c r="K474" i="17"/>
  <c r="K466" i="17"/>
  <c r="K458" i="17"/>
  <c r="K450" i="17"/>
  <c r="K442" i="17"/>
  <c r="K434" i="17"/>
  <c r="K426" i="17"/>
  <c r="K418" i="17"/>
  <c r="K410" i="17"/>
  <c r="K402" i="17"/>
  <c r="K394" i="17"/>
  <c r="K386" i="17"/>
  <c r="K378" i="17"/>
  <c r="K370" i="17"/>
  <c r="K362" i="17"/>
  <c r="K354" i="17"/>
  <c r="K346" i="17"/>
  <c r="K338" i="17"/>
  <c r="K330" i="17"/>
  <c r="K322" i="17"/>
  <c r="K314" i="17"/>
  <c r="K306" i="17"/>
  <c r="K298" i="17"/>
  <c r="K290" i="17"/>
  <c r="K282" i="17"/>
  <c r="K274" i="17"/>
  <c r="K266" i="17"/>
  <c r="K258" i="17"/>
  <c r="K250" i="17"/>
  <c r="K242" i="17"/>
  <c r="K234" i="17"/>
  <c r="K226" i="17"/>
  <c r="K218" i="17"/>
  <c r="K210" i="17"/>
  <c r="K202" i="17"/>
  <c r="K194" i="17"/>
  <c r="K186" i="17"/>
  <c r="K178" i="17"/>
  <c r="K170" i="17"/>
  <c r="K162" i="17"/>
  <c r="K154" i="17"/>
  <c r="K146" i="17"/>
  <c r="K138" i="17"/>
  <c r="K130" i="17"/>
  <c r="K122" i="17"/>
  <c r="K114" i="17"/>
  <c r="K106" i="17"/>
  <c r="K98" i="17"/>
  <c r="K90" i="17"/>
  <c r="K82" i="17"/>
  <c r="K74" i="17"/>
  <c r="K66" i="17"/>
  <c r="K58" i="17"/>
  <c r="K50" i="17"/>
  <c r="K42" i="17"/>
  <c r="K34" i="17"/>
  <c r="K26" i="17"/>
  <c r="K18" i="17"/>
  <c r="K10" i="17"/>
  <c r="K553" i="17"/>
  <c r="K545" i="17"/>
  <c r="K537" i="17"/>
  <c r="K529" i="17"/>
  <c r="K521" i="17"/>
  <c r="K513" i="17"/>
  <c r="K505" i="17"/>
  <c r="K497" i="17"/>
  <c r="K489" i="17"/>
  <c r="K481" i="17"/>
  <c r="K473" i="17"/>
  <c r="K465" i="17"/>
  <c r="K457" i="17"/>
  <c r="K449" i="17"/>
  <c r="K441" i="17"/>
  <c r="K433" i="17"/>
  <c r="K425" i="17"/>
  <c r="K417" i="17"/>
  <c r="K409" i="17"/>
  <c r="K401" i="17"/>
  <c r="K393" i="17"/>
  <c r="K385" i="17"/>
  <c r="K377" i="17"/>
  <c r="K369" i="17"/>
  <c r="K361" i="17"/>
  <c r="K353" i="17"/>
  <c r="K345" i="17"/>
  <c r="K337" i="17"/>
  <c r="K329" i="17"/>
  <c r="K321" i="17"/>
  <c r="K313" i="17"/>
  <c r="K305" i="17"/>
  <c r="K297" i="17"/>
  <c r="K289" i="17"/>
  <c r="K281" i="17"/>
  <c r="K273" i="17"/>
  <c r="K265" i="17"/>
  <c r="K257" i="17"/>
  <c r="K249" i="17"/>
  <c r="K241" i="17"/>
  <c r="K233" i="17"/>
  <c r="K225" i="17"/>
  <c r="K217" i="17"/>
  <c r="K209" i="17"/>
  <c r="K201" i="17"/>
  <c r="K193" i="17"/>
  <c r="K185" i="17"/>
  <c r="K177" i="17"/>
  <c r="K169" i="17"/>
  <c r="K161" i="17"/>
  <c r="K153" i="17"/>
  <c r="K145" i="17"/>
  <c r="K137" i="17"/>
  <c r="K129" i="17"/>
  <c r="K121" i="17"/>
  <c r="K113" i="17"/>
  <c r="K105" i="17"/>
  <c r="K97" i="17"/>
  <c r="K89" i="17"/>
  <c r="K81" i="17"/>
  <c r="K73" i="17"/>
  <c r="K65" i="17"/>
  <c r="K57" i="17"/>
  <c r="K49" i="17"/>
  <c r="K552" i="17"/>
  <c r="K544" i="17"/>
  <c r="K536" i="17"/>
  <c r="K528" i="17"/>
  <c r="K520" i="17"/>
  <c r="K512" i="17"/>
  <c r="K504" i="17"/>
  <c r="K496" i="17"/>
  <c r="K488" i="17"/>
  <c r="K480" i="17"/>
  <c r="K472" i="17"/>
  <c r="K464" i="17"/>
  <c r="K456" i="17"/>
  <c r="K448" i="17"/>
  <c r="K440" i="17"/>
  <c r="K432" i="17"/>
  <c r="K424" i="17"/>
  <c r="K416" i="17"/>
  <c r="K408" i="17"/>
  <c r="K400" i="17"/>
  <c r="K392" i="17"/>
  <c r="K384" i="17"/>
  <c r="K376" i="17"/>
  <c r="K368" i="17"/>
  <c r="K360" i="17"/>
  <c r="K352" i="17"/>
  <c r="K344" i="17"/>
  <c r="K336" i="17"/>
  <c r="K328" i="17"/>
  <c r="K320" i="17"/>
  <c r="K312" i="17"/>
  <c r="K304" i="17"/>
  <c r="K296" i="17"/>
  <c r="K288" i="17"/>
  <c r="K280" i="17"/>
  <c r="K272" i="17"/>
  <c r="K264" i="17"/>
  <c r="K256" i="17"/>
  <c r="K248" i="17"/>
  <c r="K240" i="17"/>
  <c r="K232" i="17"/>
  <c r="K224" i="17"/>
  <c r="K216" i="17"/>
  <c r="K208" i="17"/>
  <c r="K200" i="17"/>
  <c r="K192" i="17"/>
  <c r="K184" i="17"/>
  <c r="K176" i="17"/>
  <c r="K168" i="17"/>
  <c r="K160" i="17"/>
  <c r="K152" i="17"/>
  <c r="K144" i="17"/>
  <c r="K136" i="17"/>
  <c r="K128" i="17"/>
  <c r="K120" i="17"/>
  <c r="K112" i="17"/>
  <c r="K104" i="17"/>
  <c r="K96" i="17"/>
  <c r="K88" i="17"/>
  <c r="K80" i="17"/>
  <c r="K551" i="17"/>
  <c r="K543" i="17"/>
  <c r="K535" i="17"/>
  <c r="K527" i="17"/>
  <c r="K519" i="17"/>
  <c r="K511" i="17"/>
  <c r="K503" i="17"/>
  <c r="K495" i="17"/>
  <c r="K487" i="17"/>
  <c r="K479" i="17"/>
  <c r="K471" i="17"/>
  <c r="K463" i="17"/>
  <c r="K455" i="17"/>
  <c r="K447" i="17"/>
  <c r="K439" i="17"/>
  <c r="K431" i="17"/>
  <c r="K423" i="17"/>
  <c r="K415" i="17"/>
  <c r="K407" i="17"/>
  <c r="K399" i="17"/>
  <c r="K391" i="17"/>
  <c r="K383" i="17"/>
  <c r="K375" i="17"/>
  <c r="K367" i="17"/>
  <c r="K359" i="17"/>
  <c r="K351" i="17"/>
  <c r="K343" i="17"/>
  <c r="K335" i="17"/>
  <c r="K327" i="17"/>
  <c r="K319" i="17"/>
  <c r="K311" i="17"/>
  <c r="K303" i="17"/>
  <c r="K295" i="17"/>
  <c r="K287" i="17"/>
  <c r="K279" i="17"/>
  <c r="K271" i="17"/>
  <c r="K263" i="17"/>
  <c r="K255" i="17"/>
  <c r="K247" i="17"/>
  <c r="K239" i="17"/>
  <c r="K231" i="17"/>
  <c r="K223" i="17"/>
  <c r="K215" i="17"/>
  <c r="K207" i="17"/>
  <c r="K199" i="17"/>
  <c r="K191" i="17"/>
  <c r="K183" i="17"/>
  <c r="K175" i="17"/>
  <c r="K167" i="17"/>
  <c r="K159" i="17"/>
  <c r="K151" i="17"/>
  <c r="K143" i="17"/>
  <c r="K135" i="17"/>
  <c r="K127" i="17"/>
  <c r="K119" i="17"/>
  <c r="K111" i="17"/>
  <c r="K103" i="17"/>
  <c r="K95" i="17"/>
  <c r="K87" i="17"/>
  <c r="K79" i="17"/>
  <c r="K71" i="17"/>
  <c r="K63" i="17"/>
  <c r="K55" i="17"/>
  <c r="K47" i="17"/>
  <c r="K39" i="17"/>
  <c r="K31" i="17"/>
  <c r="K23" i="17"/>
  <c r="K15" i="17"/>
  <c r="K7" i="17"/>
  <c r="K494" i="17"/>
  <c r="K430" i="17"/>
  <c r="K366" i="17"/>
  <c r="K302" i="17"/>
  <c r="K238" i="17"/>
  <c r="K174" i="17"/>
  <c r="K117" i="17"/>
  <c r="K85" i="17"/>
  <c r="K64" i="17"/>
  <c r="K48" i="17"/>
  <c r="K36" i="17"/>
  <c r="K550" i="17"/>
  <c r="K486" i="17"/>
  <c r="K422" i="17"/>
  <c r="K358" i="17"/>
  <c r="K294" i="17"/>
  <c r="K230" i="17"/>
  <c r="K166" i="17"/>
  <c r="K110" i="17"/>
  <c r="K78" i="17"/>
  <c r="K62" i="17"/>
  <c r="K46" i="17"/>
  <c r="K542" i="17"/>
  <c r="K478" i="17"/>
  <c r="K414" i="17"/>
  <c r="K350" i="17"/>
  <c r="K286" i="17"/>
  <c r="K222" i="17"/>
  <c r="K158" i="17"/>
  <c r="K109" i="17"/>
  <c r="K77" i="17"/>
  <c r="K61" i="17"/>
  <c r="K45" i="17"/>
  <c r="K32" i="17"/>
  <c r="K20" i="17"/>
  <c r="K6" i="17"/>
  <c r="K534" i="17"/>
  <c r="K470" i="17"/>
  <c r="K406" i="17"/>
  <c r="K342" i="17"/>
  <c r="K278" i="17"/>
  <c r="K214" i="17"/>
  <c r="K150" i="17"/>
  <c r="K102" i="17"/>
  <c r="K76" i="17"/>
  <c r="K60" i="17"/>
  <c r="K44" i="17"/>
  <c r="K30" i="17"/>
  <c r="K17" i="17"/>
  <c r="K5" i="17"/>
  <c r="K526" i="17"/>
  <c r="K462" i="17"/>
  <c r="K398" i="17"/>
  <c r="K334" i="17"/>
  <c r="K270" i="17"/>
  <c r="K206" i="17"/>
  <c r="K142" i="17"/>
  <c r="K101" i="17"/>
  <c r="K72" i="17"/>
  <c r="K56" i="17"/>
  <c r="K41" i="17"/>
  <c r="K518" i="17"/>
  <c r="K454" i="17"/>
  <c r="K390" i="17"/>
  <c r="K326" i="17"/>
  <c r="K262" i="17"/>
  <c r="K198" i="17"/>
  <c r="K134" i="17"/>
  <c r="K94" i="17"/>
  <c r="K70" i="17"/>
  <c r="K54" i="17"/>
  <c r="K40" i="17"/>
  <c r="K502" i="17"/>
  <c r="K438" i="17"/>
  <c r="K374" i="17"/>
  <c r="K310" i="17"/>
  <c r="K246" i="17"/>
  <c r="K182" i="17"/>
  <c r="K118" i="17"/>
  <c r="K86" i="17"/>
  <c r="K68" i="17"/>
  <c r="K52" i="17"/>
  <c r="K37" i="17"/>
  <c r="K24" i="17"/>
  <c r="K12" i="17"/>
  <c r="K93" i="17"/>
  <c r="K510" i="17"/>
  <c r="K69" i="17"/>
  <c r="K21" i="17"/>
  <c r="K446" i="17"/>
  <c r="K53" i="17"/>
  <c r="K16" i="17"/>
  <c r="K382" i="17"/>
  <c r="K38" i="17"/>
  <c r="K14" i="17"/>
  <c r="K318" i="17"/>
  <c r="K254" i="17"/>
  <c r="K29" i="17"/>
  <c r="K9" i="17"/>
  <c r="K190" i="17"/>
  <c r="K28" i="17"/>
  <c r="K8" i="17"/>
  <c r="K33" i="17"/>
  <c r="K25" i="17"/>
  <c r="K22" i="17"/>
  <c r="K13" i="17"/>
  <c r="K126" i="17"/>
  <c r="M8" i="16"/>
  <c r="M16" i="16"/>
  <c r="M24" i="16"/>
  <c r="M32" i="16"/>
  <c r="M40" i="16"/>
  <c r="M48" i="16"/>
  <c r="M56" i="16"/>
  <c r="M64" i="16"/>
  <c r="M72" i="16"/>
  <c r="N80" i="16"/>
  <c r="M80" i="16"/>
  <c r="N88" i="16"/>
  <c r="M88" i="16"/>
  <c r="O96" i="16"/>
  <c r="N96" i="16"/>
  <c r="M96" i="16"/>
  <c r="O104" i="16"/>
  <c r="N104" i="16"/>
  <c r="M104" i="16"/>
  <c r="O112" i="16"/>
  <c r="N112" i="16"/>
  <c r="M112" i="16"/>
  <c r="O120" i="16"/>
  <c r="N120" i="16"/>
  <c r="M120" i="16"/>
  <c r="O128" i="16"/>
  <c r="N128" i="16"/>
  <c r="M128" i="16"/>
  <c r="O136" i="16"/>
  <c r="N136" i="16"/>
  <c r="M136" i="16"/>
  <c r="O144" i="16"/>
  <c r="N144" i="16"/>
  <c r="M144" i="16"/>
  <c r="O152" i="16"/>
  <c r="N152" i="16"/>
  <c r="M152" i="16"/>
  <c r="O160" i="16"/>
  <c r="N160" i="16"/>
  <c r="M160" i="16"/>
  <c r="O168" i="16"/>
  <c r="N168" i="16"/>
  <c r="M168" i="16"/>
  <c r="O176" i="16"/>
  <c r="N176" i="16"/>
  <c r="M176" i="16"/>
  <c r="O184" i="16"/>
  <c r="N184" i="16"/>
  <c r="M184" i="16"/>
  <c r="O192" i="16"/>
  <c r="N192" i="16"/>
  <c r="M192" i="16"/>
  <c r="O200" i="16"/>
  <c r="N200" i="16"/>
  <c r="M200" i="16"/>
  <c r="O208" i="16"/>
  <c r="N208" i="16"/>
  <c r="M208" i="16"/>
  <c r="O216" i="16"/>
  <c r="M216" i="16"/>
  <c r="N216" i="16"/>
  <c r="O224" i="16"/>
  <c r="M224" i="16"/>
  <c r="N224" i="16"/>
  <c r="O232" i="16"/>
  <c r="M232" i="16"/>
  <c r="N232" i="16"/>
  <c r="O240" i="16"/>
  <c r="M240" i="16"/>
  <c r="N240" i="16"/>
  <c r="M248" i="16"/>
  <c r="O248" i="16"/>
  <c r="N248" i="16"/>
  <c r="M256" i="16"/>
  <c r="O256" i="16"/>
  <c r="N256" i="16"/>
  <c r="O48" i="16"/>
  <c r="O52" i="16"/>
  <c r="O56" i="16"/>
  <c r="O60" i="16"/>
  <c r="O64" i="16"/>
  <c r="O68" i="16"/>
  <c r="O72" i="16"/>
  <c r="O78" i="16"/>
  <c r="O86" i="16"/>
  <c r="M5" i="16"/>
  <c r="M13" i="16"/>
  <c r="M21" i="16"/>
  <c r="M29" i="16"/>
  <c r="M37" i="16"/>
  <c r="M45" i="16"/>
  <c r="M53" i="16"/>
  <c r="M61" i="16"/>
  <c r="M69" i="16"/>
  <c r="N77" i="16"/>
  <c r="M77" i="16"/>
  <c r="N85" i="16"/>
  <c r="M85" i="16"/>
  <c r="O93" i="16"/>
  <c r="N93" i="16"/>
  <c r="M93" i="16"/>
  <c r="O101" i="16"/>
  <c r="N101" i="16"/>
  <c r="M101" i="16"/>
  <c r="O109" i="16"/>
  <c r="N109" i="16"/>
  <c r="M109" i="16"/>
  <c r="O117" i="16"/>
  <c r="N117" i="16"/>
  <c r="M117" i="16"/>
  <c r="O125" i="16"/>
  <c r="N125" i="16"/>
  <c r="M125" i="16"/>
  <c r="O133" i="16"/>
  <c r="N133" i="16"/>
  <c r="M133" i="16"/>
  <c r="O141" i="16"/>
  <c r="N141" i="16"/>
  <c r="M141" i="16"/>
  <c r="O149" i="16"/>
  <c r="N149" i="16"/>
  <c r="M149" i="16"/>
  <c r="O157" i="16"/>
  <c r="N157" i="16"/>
  <c r="M157" i="16"/>
  <c r="O165" i="16"/>
  <c r="N165" i="16"/>
  <c r="M165" i="16"/>
  <c r="O173" i="16"/>
  <c r="N173" i="16"/>
  <c r="M173" i="16"/>
  <c r="O181" i="16"/>
  <c r="N181" i="16"/>
  <c r="M181" i="16"/>
  <c r="O189" i="16"/>
  <c r="N189" i="16"/>
  <c r="M189" i="16"/>
  <c r="O197" i="16"/>
  <c r="N197" i="16"/>
  <c r="M197" i="16"/>
  <c r="O205" i="16"/>
  <c r="N205" i="16"/>
  <c r="M205" i="16"/>
  <c r="O213" i="16"/>
  <c r="N213" i="16"/>
  <c r="M213" i="16"/>
  <c r="O221" i="16"/>
  <c r="N221" i="16"/>
  <c r="M221" i="16"/>
  <c r="O229" i="16"/>
  <c r="N229" i="16"/>
  <c r="M229" i="16"/>
  <c r="O237" i="16"/>
  <c r="N237" i="16"/>
  <c r="M237" i="16"/>
  <c r="N245" i="16"/>
  <c r="M245" i="16"/>
  <c r="O245" i="16"/>
  <c r="N253" i="16"/>
  <c r="M253" i="16"/>
  <c r="O253" i="16"/>
  <c r="O5" i="16"/>
  <c r="N8" i="16"/>
  <c r="O13" i="16"/>
  <c r="N16" i="16"/>
  <c r="O21" i="16"/>
  <c r="N24" i="16"/>
  <c r="O29" i="16"/>
  <c r="N32" i="16"/>
  <c r="O37" i="16"/>
  <c r="N40" i="16"/>
  <c r="O45" i="16"/>
  <c r="N49" i="16"/>
  <c r="N53" i="16"/>
  <c r="N57" i="16"/>
  <c r="N61" i="16"/>
  <c r="N65" i="16"/>
  <c r="N69" i="16"/>
  <c r="N73" i="16"/>
  <c r="M10" i="16"/>
  <c r="M18" i="16"/>
  <c r="M26" i="16"/>
  <c r="M34" i="16"/>
  <c r="M42" i="16"/>
  <c r="M50" i="16"/>
  <c r="M58" i="16"/>
  <c r="M66" i="16"/>
  <c r="M74" i="16"/>
  <c r="N82" i="16"/>
  <c r="M82" i="16"/>
  <c r="N90" i="16"/>
  <c r="M90" i="16"/>
  <c r="O98" i="16"/>
  <c r="N98" i="16"/>
  <c r="M98" i="16"/>
  <c r="O106" i="16"/>
  <c r="N106" i="16"/>
  <c r="M106" i="16"/>
  <c r="O114" i="16"/>
  <c r="N114" i="16"/>
  <c r="M114" i="16"/>
  <c r="O122" i="16"/>
  <c r="N122" i="16"/>
  <c r="M122" i="16"/>
  <c r="O130" i="16"/>
  <c r="N130" i="16"/>
  <c r="M130" i="16"/>
  <c r="O138" i="16"/>
  <c r="N138" i="16"/>
  <c r="M138" i="16"/>
  <c r="O146" i="16"/>
  <c r="N146" i="16"/>
  <c r="M146" i="16"/>
  <c r="O154" i="16"/>
  <c r="N154" i="16"/>
  <c r="M154" i="16"/>
  <c r="O162" i="16"/>
  <c r="N162" i="16"/>
  <c r="M162" i="16"/>
  <c r="O170" i="16"/>
  <c r="N170" i="16"/>
  <c r="M170" i="16"/>
  <c r="O178" i="16"/>
  <c r="N178" i="16"/>
  <c r="M178" i="16"/>
  <c r="O186" i="16"/>
  <c r="M186" i="16"/>
  <c r="N186" i="16"/>
  <c r="O194" i="16"/>
  <c r="N194" i="16"/>
  <c r="M194" i="16"/>
  <c r="O202" i="16"/>
  <c r="N202" i="16"/>
  <c r="M202" i="16"/>
  <c r="O210" i="16"/>
  <c r="N210" i="16"/>
  <c r="M210" i="16"/>
  <c r="O218" i="16"/>
  <c r="N218" i="16"/>
  <c r="M218" i="16"/>
  <c r="O226" i="16"/>
  <c r="N226" i="16"/>
  <c r="M226" i="16"/>
  <c r="O234" i="16"/>
  <c r="N234" i="16"/>
  <c r="M234" i="16"/>
  <c r="O242" i="16"/>
  <c r="N242" i="16"/>
  <c r="M242" i="16"/>
  <c r="M250" i="16"/>
  <c r="N250" i="16"/>
  <c r="O250" i="16"/>
  <c r="M258" i="16"/>
  <c r="O258" i="16"/>
  <c r="N258" i="16"/>
  <c r="O8" i="16"/>
  <c r="N11" i="16"/>
  <c r="O16" i="16"/>
  <c r="N19" i="16"/>
  <c r="O24" i="16"/>
  <c r="N27" i="16"/>
  <c r="O32" i="16"/>
  <c r="N35" i="16"/>
  <c r="O40" i="16"/>
  <c r="N43" i="16"/>
  <c r="N46" i="16"/>
  <c r="O49" i="16"/>
  <c r="O53" i="16"/>
  <c r="O57" i="16"/>
  <c r="O61" i="16"/>
  <c r="O65" i="16"/>
  <c r="O69" i="16"/>
  <c r="O73" i="16"/>
  <c r="O80" i="16"/>
  <c r="O88" i="16"/>
  <c r="N79" i="16"/>
  <c r="M79" i="16"/>
  <c r="N87" i="16"/>
  <c r="M87" i="16"/>
  <c r="O95" i="16"/>
  <c r="N95" i="16"/>
  <c r="M95" i="16"/>
  <c r="O103" i="16"/>
  <c r="N103" i="16"/>
  <c r="M103" i="16"/>
  <c r="O111" i="16"/>
  <c r="N111" i="16"/>
  <c r="M111" i="16"/>
  <c r="O119" i="16"/>
  <c r="N119" i="16"/>
  <c r="M119" i="16"/>
  <c r="O127" i="16"/>
  <c r="N127" i="16"/>
  <c r="M127" i="16"/>
  <c r="O135" i="16"/>
  <c r="N135" i="16"/>
  <c r="M135" i="16"/>
  <c r="O143" i="16"/>
  <c r="N143" i="16"/>
  <c r="M143" i="16"/>
  <c r="O151" i="16"/>
  <c r="N151" i="16"/>
  <c r="M151" i="16"/>
  <c r="O159" i="16"/>
  <c r="N159" i="16"/>
  <c r="M159" i="16"/>
  <c r="O167" i="16"/>
  <c r="N167" i="16"/>
  <c r="M167" i="16"/>
  <c r="O175" i="16"/>
  <c r="M175" i="16"/>
  <c r="N175" i="16"/>
  <c r="O183" i="16"/>
  <c r="M183" i="16"/>
  <c r="N183" i="16"/>
  <c r="O191" i="16"/>
  <c r="M191" i="16"/>
  <c r="N191" i="16"/>
  <c r="O199" i="16"/>
  <c r="M199" i="16"/>
  <c r="N199" i="16"/>
  <c r="O207" i="16"/>
  <c r="M207" i="16"/>
  <c r="N207" i="16"/>
  <c r="O215" i="16"/>
  <c r="N215" i="16"/>
  <c r="M215" i="16"/>
  <c r="O223" i="16"/>
  <c r="N223" i="16"/>
  <c r="M223" i="16"/>
  <c r="O231" i="16"/>
  <c r="N231" i="16"/>
  <c r="M231" i="16"/>
  <c r="O239" i="16"/>
  <c r="N239" i="16"/>
  <c r="M239" i="16"/>
  <c r="N247" i="16"/>
  <c r="M247" i="16"/>
  <c r="O247" i="16"/>
  <c r="N255" i="16"/>
  <c r="M255" i="16"/>
  <c r="O255" i="16"/>
  <c r="N6" i="16"/>
  <c r="O11" i="16"/>
  <c r="N14" i="16"/>
  <c r="O19" i="16"/>
  <c r="N22" i="16"/>
  <c r="O27" i="16"/>
  <c r="N30" i="16"/>
  <c r="O35" i="16"/>
  <c r="N38" i="16"/>
  <c r="O43" i="16"/>
  <c r="O46" i="16"/>
  <c r="N50" i="16"/>
  <c r="N54" i="16"/>
  <c r="N58" i="16"/>
  <c r="N62" i="16"/>
  <c r="N66" i="16"/>
  <c r="N70" i="16"/>
  <c r="N74" i="16"/>
  <c r="O81" i="16"/>
  <c r="O89" i="16"/>
  <c r="L45" i="17"/>
  <c r="L41" i="17"/>
  <c r="L37" i="17"/>
  <c r="L30" i="17"/>
  <c r="L42" i="17"/>
  <c r="L34" i="17"/>
  <c r="L19" i="17"/>
  <c r="L15" i="17"/>
  <c r="L47" i="17"/>
  <c r="L40" i="17"/>
  <c r="L22" i="17"/>
  <c r="L11" i="17"/>
  <c r="L35" i="17"/>
  <c r="L17" i="17"/>
  <c r="L21" i="17"/>
  <c r="L7" i="17"/>
  <c r="L43" i="17"/>
  <c r="L38" i="17"/>
  <c r="L28" i="17"/>
  <c r="L27" i="17"/>
  <c r="L20" i="17"/>
  <c r="L10" i="17"/>
  <c r="L44" i="17"/>
  <c r="L39" i="17"/>
  <c r="L48" i="17"/>
  <c r="L29" i="17"/>
  <c r="L23" i="17"/>
  <c r="L9" i="17"/>
  <c r="L46" i="17"/>
  <c r="L36" i="17"/>
  <c r="L24" i="17"/>
  <c r="L18" i="17"/>
  <c r="L8" i="17"/>
  <c r="L31" i="17"/>
  <c r="L25" i="17"/>
  <c r="Q16" i="17"/>
  <c r="L86" i="17" s="1"/>
  <c r="L13" i="17"/>
  <c r="L33" i="17"/>
  <c r="L32" i="17"/>
  <c r="L26" i="17"/>
  <c r="L16" i="17"/>
  <c r="L14" i="17"/>
  <c r="L12" i="17"/>
  <c r="L6" i="17"/>
  <c r="L5" i="17"/>
  <c r="L59" i="17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L62" i="17"/>
  <c r="L88" i="17"/>
  <c r="L72" i="17"/>
  <c r="G624" i="17"/>
  <c r="G620" i="17"/>
  <c r="G580" i="17"/>
  <c r="G583" i="17"/>
  <c r="G621" i="17"/>
  <c r="G617" i="17"/>
  <c r="G578" i="17"/>
  <c r="G581" i="17"/>
  <c r="G622" i="17"/>
  <c r="G618" i="17"/>
  <c r="G584" i="17"/>
  <c r="G579" i="17"/>
  <c r="G623" i="17"/>
  <c r="G619" i="17"/>
  <c r="G582" i="17"/>
  <c r="G577" i="17"/>
  <c r="L57" i="17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G638" i="17"/>
  <c r="G593" i="17"/>
  <c r="G639" i="17"/>
  <c r="G594" i="17"/>
  <c r="G640" i="17"/>
  <c r="G595" i="17"/>
  <c r="G633" i="17"/>
  <c r="G596" i="17"/>
  <c r="G634" i="17"/>
  <c r="G597" i="17"/>
  <c r="G635" i="17"/>
  <c r="G598" i="17"/>
  <c r="G636" i="17"/>
  <c r="G599" i="17"/>
  <c r="G637" i="17"/>
  <c r="G600" i="17"/>
  <c r="L65" i="17"/>
  <c r="G652" i="17"/>
  <c r="G615" i="17"/>
  <c r="G653" i="17"/>
  <c r="G616" i="17"/>
  <c r="G654" i="17"/>
  <c r="G609" i="17"/>
  <c r="G655" i="17"/>
  <c r="G610" i="17"/>
  <c r="G656" i="17"/>
  <c r="G611" i="17"/>
  <c r="G649" i="17"/>
  <c r="G612" i="17"/>
  <c r="G650" i="17"/>
  <c r="G613" i="17"/>
  <c r="G614" i="17"/>
  <c r="G651" i="17"/>
  <c r="L54" i="17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L56" i="17"/>
  <c r="L71" i="17"/>
  <c r="AB15" i="17"/>
  <c r="L79" i="17"/>
  <c r="L85" i="17"/>
  <c r="L77" i="17"/>
  <c r="K625" i="17"/>
  <c r="K603" i="17"/>
  <c r="K608" i="17"/>
  <c r="K606" i="17"/>
  <c r="K604" i="17"/>
  <c r="K605" i="17"/>
  <c r="K607" i="17"/>
  <c r="K594" i="17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I39" i="15"/>
  <c r="AF34" i="15"/>
  <c r="AG33" i="15"/>
  <c r="AG32" i="15"/>
  <c r="AG31" i="15"/>
  <c r="AG30" i="15"/>
  <c r="AG29" i="15"/>
  <c r="I29" i="15"/>
  <c r="AG28" i="15"/>
  <c r="I28" i="15"/>
  <c r="AG27" i="15"/>
  <c r="I27" i="15"/>
  <c r="AG26" i="15"/>
  <c r="I26" i="15"/>
  <c r="AG25" i="15"/>
  <c r="I25" i="15"/>
  <c r="AE24" i="15"/>
  <c r="X24" i="15"/>
  <c r="X25" i="15" s="1"/>
  <c r="X26" i="15" s="1"/>
  <c r="L24" i="15"/>
  <c r="I24" i="15"/>
  <c r="H24" i="15"/>
  <c r="I21" i="15"/>
  <c r="I37" i="15" s="1"/>
  <c r="I19" i="15"/>
  <c r="I23" i="15" s="1"/>
  <c r="AG18" i="15"/>
  <c r="AG34" i="15" s="1"/>
  <c r="I18" i="15"/>
  <c r="I17" i="15"/>
  <c r="I33" i="15" s="1"/>
  <c r="I16" i="15"/>
  <c r="I20" i="15" s="1"/>
  <c r="I15" i="15"/>
  <c r="I31" i="15" s="1"/>
  <c r="I14" i="15"/>
  <c r="I30" i="15" s="1"/>
  <c r="R10" i="15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AT9" i="15"/>
  <c r="AT10" i="15" s="1"/>
  <c r="AE9" i="15"/>
  <c r="AE10" i="15" s="1"/>
  <c r="AA9" i="15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S9" i="15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R9" i="15"/>
  <c r="L9" i="15"/>
  <c r="L25" i="15" s="1"/>
  <c r="AU8" i="15"/>
  <c r="AU9" i="15" s="1"/>
  <c r="AU10" i="15" s="1"/>
  <c r="AU11" i="15" s="1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AU22" i="15" s="1"/>
  <c r="AU23" i="15" s="1"/>
  <c r="AT8" i="15"/>
  <c r="AQ8" i="15"/>
  <c r="AH8" i="15"/>
  <c r="AI8" i="15" s="1"/>
  <c r="E8" i="15" s="1"/>
  <c r="AG8" i="15"/>
  <c r="AG24" i="15" s="1"/>
  <c r="AE8" i="15"/>
  <c r="AA8" i="15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X8" i="15"/>
  <c r="Q8" i="15"/>
  <c r="L8" i="15"/>
  <c r="J8" i="15"/>
  <c r="J24" i="15" s="1"/>
  <c r="AP6" i="1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F17" i="7"/>
  <c r="G17" i="7"/>
  <c r="H17" i="7"/>
  <c r="I17" i="7"/>
  <c r="J17" i="7"/>
  <c r="K17" i="7"/>
  <c r="L17" i="7"/>
  <c r="M17" i="7"/>
  <c r="N17" i="7"/>
  <c r="O17" i="7"/>
  <c r="F18" i="7"/>
  <c r="G18" i="7"/>
  <c r="H18" i="7"/>
  <c r="I18" i="7"/>
  <c r="J18" i="7"/>
  <c r="K18" i="7"/>
  <c r="L18" i="7"/>
  <c r="M18" i="7"/>
  <c r="N18" i="7"/>
  <c r="O18" i="7"/>
  <c r="F19" i="7"/>
  <c r="G19" i="7"/>
  <c r="H19" i="7"/>
  <c r="I19" i="7"/>
  <c r="J19" i="7"/>
  <c r="K19" i="7"/>
  <c r="L19" i="7"/>
  <c r="M19" i="7"/>
  <c r="N19" i="7"/>
  <c r="O19" i="7"/>
  <c r="F20" i="7"/>
  <c r="G20" i="7"/>
  <c r="H20" i="7"/>
  <c r="I20" i="7"/>
  <c r="J20" i="7"/>
  <c r="K20" i="7"/>
  <c r="L20" i="7"/>
  <c r="M20" i="7"/>
  <c r="N20" i="7"/>
  <c r="O20" i="7"/>
  <c r="F21" i="7"/>
  <c r="G21" i="7"/>
  <c r="H21" i="7"/>
  <c r="I21" i="7"/>
  <c r="J21" i="7"/>
  <c r="K21" i="7"/>
  <c r="L21" i="7"/>
  <c r="M21" i="7"/>
  <c r="N21" i="7"/>
  <c r="O21" i="7"/>
  <c r="F22" i="7"/>
  <c r="G22" i="7"/>
  <c r="H22" i="7"/>
  <c r="I22" i="7"/>
  <c r="J22" i="7"/>
  <c r="K22" i="7"/>
  <c r="L22" i="7"/>
  <c r="M22" i="7"/>
  <c r="N22" i="7"/>
  <c r="O22" i="7"/>
  <c r="F23" i="7"/>
  <c r="G23" i="7"/>
  <c r="H23" i="7"/>
  <c r="I23" i="7"/>
  <c r="J23" i="7"/>
  <c r="K23" i="7"/>
  <c r="L23" i="7"/>
  <c r="M23" i="7"/>
  <c r="N23" i="7"/>
  <c r="O23" i="7"/>
  <c r="F24" i="7"/>
  <c r="G24" i="7"/>
  <c r="H24" i="7"/>
  <c r="I24" i="7"/>
  <c r="J24" i="7"/>
  <c r="K24" i="7"/>
  <c r="L24" i="7"/>
  <c r="M24" i="7"/>
  <c r="N24" i="7"/>
  <c r="O24" i="7"/>
  <c r="E18" i="7"/>
  <c r="E19" i="7"/>
  <c r="E20" i="7"/>
  <c r="E21" i="7"/>
  <c r="E22" i="7"/>
  <c r="E23" i="7"/>
  <c r="E24" i="7"/>
  <c r="E17" i="7"/>
  <c r="E15" i="7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L63" i="17" l="1"/>
  <c r="L80" i="17"/>
  <c r="L49" i="17"/>
  <c r="L78" i="17"/>
  <c r="L70" i="17"/>
  <c r="L64" i="17"/>
  <c r="L87" i="17"/>
  <c r="K616" i="17"/>
  <c r="K615" i="17"/>
  <c r="K614" i="17"/>
  <c r="K611" i="17"/>
  <c r="K613" i="17"/>
  <c r="L91" i="17"/>
  <c r="L83" i="17"/>
  <c r="L75" i="17"/>
  <c r="L68" i="17"/>
  <c r="L60" i="17"/>
  <c r="L52" i="17"/>
  <c r="L92" i="17"/>
  <c r="L84" i="17"/>
  <c r="L76" i="17"/>
  <c r="L89" i="17"/>
  <c r="L81" i="17"/>
  <c r="L73" i="17"/>
  <c r="L66" i="17"/>
  <c r="L58" i="17"/>
  <c r="L50" i="17"/>
  <c r="L69" i="17"/>
  <c r="L67" i="17"/>
  <c r="L61" i="17"/>
  <c r="Q17" i="17"/>
  <c r="L74" i="17"/>
  <c r="L82" i="17"/>
  <c r="L51" i="17"/>
  <c r="L90" i="17"/>
  <c r="L53" i="17"/>
  <c r="K602" i="17"/>
  <c r="K633" i="17"/>
  <c r="K612" i="17"/>
  <c r="L55" i="17"/>
  <c r="AP10" i="15"/>
  <c r="AT11" i="15"/>
  <c r="I36" i="15"/>
  <c r="AP8" i="15"/>
  <c r="Q9" i="15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X27" i="15"/>
  <c r="H26" i="15"/>
  <c r="AP4" i="15"/>
  <c r="I34" i="15"/>
  <c r="I22" i="15"/>
  <c r="AE25" i="15"/>
  <c r="AH24" i="15"/>
  <c r="G24" i="15"/>
  <c r="AQ9" i="15"/>
  <c r="D8" i="15"/>
  <c r="AE11" i="15"/>
  <c r="AH10" i="15"/>
  <c r="L10" i="15"/>
  <c r="H25" i="15"/>
  <c r="AH9" i="15"/>
  <c r="I32" i="15"/>
  <c r="X9" i="15"/>
  <c r="H8" i="15"/>
  <c r="J9" i="15"/>
  <c r="AP9" i="15"/>
  <c r="AG19" i="15"/>
  <c r="I35" i="15"/>
  <c r="B259" i="9"/>
  <c r="D259" i="9"/>
  <c r="E259" i="9"/>
  <c r="K259" i="9"/>
  <c r="L259" i="9"/>
  <c r="B260" i="9"/>
  <c r="D260" i="9"/>
  <c r="E260" i="9"/>
  <c r="K260" i="9"/>
  <c r="L260" i="9"/>
  <c r="K620" i="17" l="1"/>
  <c r="K641" i="17"/>
  <c r="L135" i="17"/>
  <c r="L124" i="17"/>
  <c r="L116" i="17"/>
  <c r="L106" i="17"/>
  <c r="L98" i="17"/>
  <c r="L107" i="17"/>
  <c r="L99" i="17"/>
  <c r="L125" i="17"/>
  <c r="L132" i="17"/>
  <c r="L114" i="17"/>
  <c r="L133" i="17"/>
  <c r="L127" i="17"/>
  <c r="L119" i="17"/>
  <c r="L111" i="17"/>
  <c r="L104" i="17"/>
  <c r="L96" i="17"/>
  <c r="L112" i="17"/>
  <c r="L97" i="17"/>
  <c r="L105" i="17"/>
  <c r="Q18" i="17"/>
  <c r="Q19" i="17" s="1"/>
  <c r="L102" i="17"/>
  <c r="L108" i="17"/>
  <c r="L121" i="17"/>
  <c r="L120" i="17"/>
  <c r="L130" i="17"/>
  <c r="L126" i="17"/>
  <c r="L129" i="17"/>
  <c r="L136" i="17"/>
  <c r="L95" i="17"/>
  <c r="L128" i="17"/>
  <c r="L101" i="17"/>
  <c r="L93" i="17"/>
  <c r="L113" i="17"/>
  <c r="L134" i="17"/>
  <c r="L94" i="17"/>
  <c r="L103" i="17"/>
  <c r="L118" i="17"/>
  <c r="L110" i="17"/>
  <c r="L131" i="17"/>
  <c r="L115" i="17"/>
  <c r="L100" i="17"/>
  <c r="L109" i="17"/>
  <c r="L117" i="17"/>
  <c r="L123" i="17"/>
  <c r="L122" i="17"/>
  <c r="K619" i="17"/>
  <c r="K610" i="17"/>
  <c r="K622" i="17"/>
  <c r="K623" i="17"/>
  <c r="K621" i="17"/>
  <c r="K624" i="17"/>
  <c r="H9" i="15"/>
  <c r="G9" i="15" s="1"/>
  <c r="X10" i="15"/>
  <c r="AG35" i="15"/>
  <c r="AG20" i="15"/>
  <c r="G25" i="15"/>
  <c r="AQ10" i="15"/>
  <c r="AT12" i="15"/>
  <c r="AP11" i="15"/>
  <c r="D9" i="15"/>
  <c r="AI9" i="15"/>
  <c r="E9" i="15" s="1"/>
  <c r="X28" i="15"/>
  <c r="H27" i="15"/>
  <c r="D24" i="15"/>
  <c r="AI24" i="15"/>
  <c r="E24" i="15" s="1"/>
  <c r="J25" i="15"/>
  <c r="J10" i="15"/>
  <c r="L26" i="15"/>
  <c r="L11" i="15"/>
  <c r="AH25" i="15"/>
  <c r="AE26" i="15"/>
  <c r="AI10" i="15"/>
  <c r="E10" i="15" s="1"/>
  <c r="D10" i="15"/>
  <c r="I38" i="15"/>
  <c r="AE12" i="15"/>
  <c r="AH11" i="15"/>
  <c r="G8" i="15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K631" i="17" l="1"/>
  <c r="L443" i="17"/>
  <c r="L439" i="17"/>
  <c r="L435" i="17"/>
  <c r="L431" i="17"/>
  <c r="L427" i="17"/>
  <c r="L423" i="17"/>
  <c r="L420" i="17"/>
  <c r="L416" i="17"/>
  <c r="L412" i="17"/>
  <c r="L408" i="17"/>
  <c r="L404" i="17"/>
  <c r="L444" i="17"/>
  <c r="L440" i="17"/>
  <c r="L436" i="17"/>
  <c r="L432" i="17"/>
  <c r="L428" i="17"/>
  <c r="L424" i="17"/>
  <c r="L421" i="17"/>
  <c r="L417" i="17"/>
  <c r="L413" i="17"/>
  <c r="L409" i="17"/>
  <c r="L405" i="17"/>
  <c r="L401" i="17"/>
  <c r="L441" i="17"/>
  <c r="L437" i="17"/>
  <c r="L433" i="17"/>
  <c r="L429" i="17"/>
  <c r="L425" i="17"/>
  <c r="L422" i="17"/>
  <c r="L418" i="17"/>
  <c r="L414" i="17"/>
  <c r="L410" i="17"/>
  <c r="L406" i="17"/>
  <c r="L402" i="17"/>
  <c r="L442" i="17"/>
  <c r="L438" i="17"/>
  <c r="L434" i="17"/>
  <c r="L430" i="17"/>
  <c r="L426" i="17"/>
  <c r="L415" i="17"/>
  <c r="L419" i="17"/>
  <c r="L403" i="17"/>
  <c r="L407" i="17"/>
  <c r="L411" i="17"/>
  <c r="Q20" i="17"/>
  <c r="K630" i="17"/>
  <c r="K632" i="17"/>
  <c r="K618" i="17"/>
  <c r="K629" i="17"/>
  <c r="K649" i="17"/>
  <c r="K627" i="17"/>
  <c r="K628" i="17"/>
  <c r="J26" i="15"/>
  <c r="J11" i="15"/>
  <c r="H28" i="15"/>
  <c r="X29" i="15"/>
  <c r="AP12" i="15"/>
  <c r="AT13" i="15"/>
  <c r="G26" i="15"/>
  <c r="AQ11" i="15"/>
  <c r="AG36" i="15"/>
  <c r="AG21" i="15"/>
  <c r="AE27" i="15"/>
  <c r="AH26" i="15"/>
  <c r="D11" i="15"/>
  <c r="AI11" i="15"/>
  <c r="E11" i="15" s="1"/>
  <c r="D25" i="15"/>
  <c r="AI25" i="15"/>
  <c r="E25" i="15" s="1"/>
  <c r="X11" i="15"/>
  <c r="H10" i="15"/>
  <c r="G10" i="15" s="1"/>
  <c r="AE13" i="15"/>
  <c r="AH12" i="15"/>
  <c r="L27" i="15"/>
  <c r="L12" i="15"/>
  <c r="B2" i="9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K637" i="17" l="1"/>
  <c r="L486" i="17"/>
  <c r="L482" i="17"/>
  <c r="L478" i="17"/>
  <c r="L474" i="17"/>
  <c r="L470" i="17"/>
  <c r="L463" i="17"/>
  <c r="L459" i="17"/>
  <c r="L455" i="17"/>
  <c r="L451" i="17"/>
  <c r="L447" i="17"/>
  <c r="L487" i="17"/>
  <c r="L483" i="17"/>
  <c r="L479" i="17"/>
  <c r="L475" i="17"/>
  <c r="L471" i="17"/>
  <c r="L467" i="17"/>
  <c r="L464" i="17"/>
  <c r="L460" i="17"/>
  <c r="L456" i="17"/>
  <c r="L452" i="17"/>
  <c r="L448" i="17"/>
  <c r="L488" i="17"/>
  <c r="L484" i="17"/>
  <c r="L480" i="17"/>
  <c r="L476" i="17"/>
  <c r="L472" i="17"/>
  <c r="L468" i="17"/>
  <c r="L465" i="17"/>
  <c r="L461" i="17"/>
  <c r="L457" i="17"/>
  <c r="L453" i="17"/>
  <c r="L449" i="17"/>
  <c r="L445" i="17"/>
  <c r="L485" i="17"/>
  <c r="L481" i="17"/>
  <c r="L477" i="17"/>
  <c r="L473" i="17"/>
  <c r="L469" i="17"/>
  <c r="L458" i="17"/>
  <c r="L462" i="17"/>
  <c r="L446" i="17"/>
  <c r="L466" i="17"/>
  <c r="L450" i="17"/>
  <c r="L454" i="17"/>
  <c r="Q21" i="17"/>
  <c r="Q22" i="17" s="1"/>
  <c r="Q23" i="17" s="1"/>
  <c r="K636" i="17"/>
  <c r="K626" i="17"/>
  <c r="K640" i="17"/>
  <c r="K635" i="17"/>
  <c r="K639" i="17"/>
  <c r="K638" i="17"/>
  <c r="AT14" i="15"/>
  <c r="AP13" i="15"/>
  <c r="D12" i="15"/>
  <c r="AI12" i="15"/>
  <c r="E12" i="15" s="1"/>
  <c r="AH13" i="15"/>
  <c r="AE14" i="15"/>
  <c r="AG22" i="15"/>
  <c r="AG37" i="15"/>
  <c r="X30" i="15"/>
  <c r="H29" i="15"/>
  <c r="AI26" i="15"/>
  <c r="E26" i="15" s="1"/>
  <c r="D26" i="15"/>
  <c r="AQ12" i="15"/>
  <c r="G27" i="15"/>
  <c r="J27" i="15"/>
  <c r="J12" i="15"/>
  <c r="H11" i="15"/>
  <c r="G11" i="15" s="1"/>
  <c r="X12" i="15"/>
  <c r="AE28" i="15"/>
  <c r="AH27" i="15"/>
  <c r="L13" i="15"/>
  <c r="L28" i="15"/>
  <c r="N35" i="14"/>
  <c r="L35" i="14"/>
  <c r="F35" i="14"/>
  <c r="E35" i="14"/>
  <c r="L156" i="17" l="1"/>
  <c r="L148" i="17"/>
  <c r="L140" i="17"/>
  <c r="L173" i="17"/>
  <c r="L165" i="17"/>
  <c r="L158" i="17"/>
  <c r="L150" i="17"/>
  <c r="L142" i="17"/>
  <c r="L176" i="17"/>
  <c r="L178" i="17"/>
  <c r="L170" i="17"/>
  <c r="L137" i="17"/>
  <c r="L168" i="17"/>
  <c r="L155" i="17"/>
  <c r="L162" i="17"/>
  <c r="L153" i="17"/>
  <c r="L160" i="17"/>
  <c r="L147" i="17"/>
  <c r="L145" i="17"/>
  <c r="L139" i="17"/>
  <c r="Q24" i="17"/>
  <c r="L151" i="17"/>
  <c r="L149" i="17"/>
  <c r="L144" i="17"/>
  <c r="L174" i="17"/>
  <c r="L163" i="17"/>
  <c r="L138" i="17"/>
  <c r="L166" i="17"/>
  <c r="L146" i="17"/>
  <c r="L180" i="17"/>
  <c r="L167" i="17"/>
  <c r="L143" i="17"/>
  <c r="L159" i="17"/>
  <c r="L169" i="17"/>
  <c r="L177" i="17"/>
  <c r="L141" i="17"/>
  <c r="L161" i="17"/>
  <c r="L164" i="17"/>
  <c r="L179" i="17"/>
  <c r="L171" i="17"/>
  <c r="L175" i="17"/>
  <c r="L152" i="17"/>
  <c r="L157" i="17"/>
  <c r="L154" i="17"/>
  <c r="L172" i="17"/>
  <c r="K644" i="17"/>
  <c r="K643" i="17"/>
  <c r="K645" i="17"/>
  <c r="K648" i="17"/>
  <c r="K647" i="17"/>
  <c r="K646" i="17"/>
  <c r="K634" i="17"/>
  <c r="X13" i="15"/>
  <c r="H12" i="15"/>
  <c r="G12" i="15" s="1"/>
  <c r="AG38" i="15"/>
  <c r="AG23" i="15"/>
  <c r="AG39" i="15" s="1"/>
  <c r="G28" i="15"/>
  <c r="AQ13" i="15"/>
  <c r="D27" i="15"/>
  <c r="AI27" i="15"/>
  <c r="E27" i="15" s="1"/>
  <c r="AE15" i="15"/>
  <c r="AH14" i="15"/>
  <c r="L29" i="15"/>
  <c r="L14" i="15"/>
  <c r="AI13" i="15"/>
  <c r="E13" i="15" s="1"/>
  <c r="D13" i="15"/>
  <c r="AH28" i="15"/>
  <c r="AE29" i="15"/>
  <c r="X31" i="15"/>
  <c r="H30" i="15"/>
  <c r="J13" i="15"/>
  <c r="J28" i="15"/>
  <c r="AT15" i="15"/>
  <c r="AP14" i="15"/>
  <c r="H20" i="9" a="1"/>
  <c r="H20" i="9" s="1"/>
  <c r="AM20" i="16" s="1"/>
  <c r="H148" i="9" a="1"/>
  <c r="H148" i="9" s="1"/>
  <c r="AM148" i="16" s="1"/>
  <c r="H68" i="9" a="1"/>
  <c r="H68" i="9" s="1"/>
  <c r="AM68" i="16" s="1"/>
  <c r="H196" i="9" a="1"/>
  <c r="H196" i="9" s="1"/>
  <c r="AM196" i="16" s="1"/>
  <c r="H84" i="9" a="1"/>
  <c r="H84" i="9" s="1"/>
  <c r="AM84" i="16" s="1"/>
  <c r="H12" i="9" a="1"/>
  <c r="H12" i="9" s="1"/>
  <c r="AM12" i="16" s="1"/>
  <c r="H140" i="9" a="1"/>
  <c r="H140" i="9" s="1"/>
  <c r="AM140" i="16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6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48" i="16" l="1"/>
  <c r="AB148" i="16" s="1"/>
  <c r="AC148" i="16" s="1"/>
  <c r="AD148" i="16" s="1"/>
  <c r="H140" i="16"/>
  <c r="AB140" i="16" s="1"/>
  <c r="AC140" i="16" s="1"/>
  <c r="AD140" i="16" s="1"/>
  <c r="H20" i="16"/>
  <c r="AB20" i="16" s="1"/>
  <c r="AC20" i="16" s="1"/>
  <c r="AD20" i="16" s="1"/>
  <c r="H12" i="16"/>
  <c r="AB12" i="16" s="1"/>
  <c r="AC12" i="16" s="1"/>
  <c r="AD12" i="16" s="1"/>
  <c r="K654" i="17"/>
  <c r="K651" i="17"/>
  <c r="K655" i="17"/>
  <c r="K652" i="17"/>
  <c r="L219" i="17"/>
  <c r="L211" i="17"/>
  <c r="L203" i="17"/>
  <c r="L196" i="17"/>
  <c r="L188" i="17"/>
  <c r="L222" i="17"/>
  <c r="L214" i="17"/>
  <c r="L206" i="17"/>
  <c r="L199" i="17"/>
  <c r="L191" i="17"/>
  <c r="L183" i="17"/>
  <c r="L208" i="17"/>
  <c r="L216" i="17"/>
  <c r="L224" i="17"/>
  <c r="L185" i="17"/>
  <c r="L193" i="17"/>
  <c r="L201" i="17"/>
  <c r="Q25" i="17"/>
  <c r="L210" i="17"/>
  <c r="L215" i="17"/>
  <c r="L217" i="17"/>
  <c r="L200" i="17"/>
  <c r="L182" i="17"/>
  <c r="L221" i="17"/>
  <c r="L212" i="17"/>
  <c r="L220" i="17"/>
  <c r="L202" i="17"/>
  <c r="L184" i="17"/>
  <c r="L207" i="17"/>
  <c r="L186" i="17"/>
  <c r="L192" i="17"/>
  <c r="L209" i="17"/>
  <c r="L181" i="17"/>
  <c r="L218" i="17"/>
  <c r="L194" i="17"/>
  <c r="L190" i="17"/>
  <c r="L213" i="17"/>
  <c r="L197" i="17"/>
  <c r="L189" i="17"/>
  <c r="L198" i="17"/>
  <c r="L223" i="17"/>
  <c r="L205" i="17"/>
  <c r="L195" i="17"/>
  <c r="L187" i="17"/>
  <c r="L204" i="17"/>
  <c r="K656" i="17"/>
  <c r="K642" i="17"/>
  <c r="K653" i="17"/>
  <c r="AE30" i="15"/>
  <c r="AH29" i="15"/>
  <c r="AI28" i="15"/>
  <c r="E28" i="15" s="1"/>
  <c r="D28" i="15"/>
  <c r="AT16" i="15"/>
  <c r="AP15" i="15"/>
  <c r="G29" i="15"/>
  <c r="AQ14" i="15"/>
  <c r="J29" i="15"/>
  <c r="J14" i="15"/>
  <c r="L30" i="15"/>
  <c r="L15" i="15"/>
  <c r="D14" i="15"/>
  <c r="AI14" i="15"/>
  <c r="E14" i="15" s="1"/>
  <c r="X32" i="15"/>
  <c r="H31" i="15"/>
  <c r="AH15" i="15"/>
  <c r="AE16" i="15"/>
  <c r="H13" i="15"/>
  <c r="G13" i="15" s="1"/>
  <c r="X14" i="15"/>
  <c r="H132" i="9" a="1"/>
  <c r="H132" i="9" s="1"/>
  <c r="AM132" i="16" s="1"/>
  <c r="H260" i="9" a="1"/>
  <c r="H260" i="9" s="1"/>
  <c r="AM260" i="16" s="1"/>
  <c r="H28" i="9" a="1"/>
  <c r="H28" i="9" s="1"/>
  <c r="AM28" i="16" s="1"/>
  <c r="H156" i="9" a="1"/>
  <c r="H156" i="9" s="1"/>
  <c r="AM156" i="16" s="1"/>
  <c r="H109" i="9" a="1"/>
  <c r="H109" i="9" s="1"/>
  <c r="AM115" i="16" s="1"/>
  <c r="H77" i="9" a="1"/>
  <c r="H77" i="9" s="1"/>
  <c r="AM83" i="16" s="1"/>
  <c r="H127" i="9" a="1"/>
  <c r="H127" i="9" s="1"/>
  <c r="AM129" i="16" s="1"/>
  <c r="H80" i="9" a="1"/>
  <c r="H80" i="9" s="1"/>
  <c r="AM80" i="16" s="1"/>
  <c r="H202" i="9" a="1"/>
  <c r="H202" i="9" s="1"/>
  <c r="AM198" i="16" s="1"/>
  <c r="H74" i="9" a="1"/>
  <c r="H74" i="9" s="1"/>
  <c r="AM70" i="16" s="1"/>
  <c r="H114" i="9" a="1"/>
  <c r="H114" i="9" s="1"/>
  <c r="AM110" i="16" s="1"/>
  <c r="H67" i="9" a="1"/>
  <c r="H67" i="9" s="1"/>
  <c r="AM61" i="16" s="1"/>
  <c r="H195" i="9" a="1"/>
  <c r="H195" i="9" s="1"/>
  <c r="AM189" i="16" s="1"/>
  <c r="H35" i="9" a="1"/>
  <c r="H35" i="9" s="1"/>
  <c r="AM29" i="16" s="1"/>
  <c r="H163" i="9" a="1"/>
  <c r="H163" i="9" s="1"/>
  <c r="AM157" i="16" s="1"/>
  <c r="H49" i="9" a="1"/>
  <c r="H49" i="9" s="1"/>
  <c r="AM47" i="16" s="1"/>
  <c r="H177" i="9" a="1"/>
  <c r="H177" i="9" s="1"/>
  <c r="AM175" i="16" s="1"/>
  <c r="H43" i="9" a="1"/>
  <c r="H43" i="9" s="1"/>
  <c r="AM37" i="16" s="1"/>
  <c r="H171" i="9" a="1"/>
  <c r="H171" i="9" s="1"/>
  <c r="AM165" i="16" s="1"/>
  <c r="H124" i="9" a="1"/>
  <c r="H124" i="9" s="1"/>
  <c r="AM124" i="16" s="1"/>
  <c r="H40" i="9" a="1"/>
  <c r="H40" i="9" s="1"/>
  <c r="AM40" i="16" s="1"/>
  <c r="H168" i="9" a="1"/>
  <c r="H168" i="9" s="1"/>
  <c r="AM168" i="16" s="1"/>
  <c r="H75" i="9" a="1"/>
  <c r="H75" i="9" s="1"/>
  <c r="AM69" i="16" s="1"/>
  <c r="H203" i="9" a="1"/>
  <c r="H203" i="9" s="1"/>
  <c r="AM197" i="16" s="1"/>
  <c r="H39" i="9" a="1"/>
  <c r="H39" i="9" s="1"/>
  <c r="AM41" i="16" s="1"/>
  <c r="H167" i="9" a="1"/>
  <c r="H167" i="9" s="1"/>
  <c r="AM169" i="16" s="1"/>
  <c r="H112" i="9" a="1"/>
  <c r="H112" i="9" s="1"/>
  <c r="AM112" i="16" s="1"/>
  <c r="H89" i="9" a="1"/>
  <c r="H89" i="9" s="1"/>
  <c r="AM87" i="16" s="1"/>
  <c r="H129" i="9" a="1"/>
  <c r="H129" i="9" s="1"/>
  <c r="AM127" i="16" s="1"/>
  <c r="H25" i="9" a="1"/>
  <c r="H25" i="9" s="1"/>
  <c r="AM23" i="16" s="1"/>
  <c r="H153" i="9" a="1"/>
  <c r="H153" i="9" s="1"/>
  <c r="AM151" i="16" s="1"/>
  <c r="H60" i="9" a="1"/>
  <c r="H60" i="9" s="1"/>
  <c r="AM60" i="16" s="1"/>
  <c r="H188" i="9" a="1"/>
  <c r="H188" i="9" s="1"/>
  <c r="AM188" i="16" s="1"/>
  <c r="H103" i="9" a="1"/>
  <c r="H103" i="9" s="1"/>
  <c r="AM105" i="16" s="1"/>
  <c r="H107" i="9" a="1"/>
  <c r="H107" i="9" s="1"/>
  <c r="AM101" i="16" s="1"/>
  <c r="H194" i="9" a="1"/>
  <c r="H194" i="9" s="1"/>
  <c r="AM190" i="16" s="1"/>
  <c r="H66" i="9" a="1"/>
  <c r="H66" i="9" s="1"/>
  <c r="AM62" i="16" s="1"/>
  <c r="H128" i="9" a="1"/>
  <c r="H128" i="9" s="1"/>
  <c r="AM128" i="16" s="1"/>
  <c r="H13" i="9" a="1"/>
  <c r="H13" i="9" s="1"/>
  <c r="AM19" i="16" s="1"/>
  <c r="H141" i="9" a="1"/>
  <c r="H141" i="9" s="1"/>
  <c r="AM147" i="16" s="1"/>
  <c r="H19" i="9" a="1"/>
  <c r="H19" i="9" s="1"/>
  <c r="AM13" i="16" s="1"/>
  <c r="H147" i="9" a="1"/>
  <c r="H147" i="9" s="1"/>
  <c r="AM141" i="16" s="1"/>
  <c r="H76" i="9" a="1"/>
  <c r="H76" i="9" s="1"/>
  <c r="AM76" i="16" s="1"/>
  <c r="H204" i="9" a="1"/>
  <c r="H204" i="9" s="1"/>
  <c r="AM204" i="16" s="1"/>
  <c r="H119" i="9" a="1"/>
  <c r="H119" i="9" s="1"/>
  <c r="AM121" i="16" s="1"/>
  <c r="H193" i="9" a="1"/>
  <c r="H193" i="9" s="1"/>
  <c r="AM191" i="16" s="1"/>
  <c r="H65" i="9" a="1"/>
  <c r="H65" i="9" s="1"/>
  <c r="AM63" i="16" s="1"/>
  <c r="H82" i="9" a="1"/>
  <c r="H82" i="9" s="1"/>
  <c r="AM78" i="16" s="1"/>
  <c r="H44" i="9" a="1"/>
  <c r="H44" i="9" s="1"/>
  <c r="AM44" i="16" s="1"/>
  <c r="H172" i="9" a="1"/>
  <c r="H172" i="9" s="1"/>
  <c r="AM172" i="16" s="1"/>
  <c r="H125" i="9" a="1"/>
  <c r="H125" i="9" s="1"/>
  <c r="AM131" i="16" s="1"/>
  <c r="H110" i="9" a="1"/>
  <c r="H110" i="9" s="1"/>
  <c r="AM114" i="16" s="1"/>
  <c r="H63" i="9" a="1"/>
  <c r="H63" i="9" s="1"/>
  <c r="AM65" i="16" s="1"/>
  <c r="H191" i="9" a="1"/>
  <c r="H191" i="9" s="1"/>
  <c r="AM193" i="16" s="1"/>
  <c r="H97" i="9" a="1"/>
  <c r="H97" i="9" s="1"/>
  <c r="AM95" i="16" s="1"/>
  <c r="H90" i="9" a="1"/>
  <c r="H90" i="9" s="1"/>
  <c r="AM86" i="16" s="1"/>
  <c r="H130" i="9" a="1"/>
  <c r="H130" i="9" s="1"/>
  <c r="AM126" i="16" s="1"/>
  <c r="H21" i="9" a="1"/>
  <c r="H21" i="9" s="1"/>
  <c r="AM27" i="16" s="1"/>
  <c r="H149" i="9" a="1"/>
  <c r="H149" i="9" s="1"/>
  <c r="AM155" i="16" s="1"/>
  <c r="H51" i="9" a="1"/>
  <c r="H51" i="9" s="1"/>
  <c r="AM45" i="16" s="1"/>
  <c r="H179" i="9" a="1"/>
  <c r="H179" i="9" s="1"/>
  <c r="AM173" i="16" s="1"/>
  <c r="H143" i="9" a="1"/>
  <c r="H143" i="9" s="1"/>
  <c r="AM145" i="16" s="1"/>
  <c r="H15" i="9" a="1"/>
  <c r="H15" i="9" s="1"/>
  <c r="AM17" i="16" s="1"/>
  <c r="H166" i="9" a="1"/>
  <c r="H166" i="9" s="1"/>
  <c r="AM170" i="16" s="1"/>
  <c r="H38" i="9" a="1"/>
  <c r="H38" i="9" s="1"/>
  <c r="AM42" i="16" s="1"/>
  <c r="H56" i="9" a="1"/>
  <c r="H56" i="9" s="1"/>
  <c r="AM56" i="16" s="1"/>
  <c r="H184" i="9" a="1"/>
  <c r="H184" i="9" s="1"/>
  <c r="AM184" i="16" s="1"/>
  <c r="H91" i="9" a="1"/>
  <c r="H91" i="9" s="1"/>
  <c r="AM85" i="16" s="1"/>
  <c r="H198" i="9" a="1"/>
  <c r="H198" i="9" s="1"/>
  <c r="AM202" i="16" s="1"/>
  <c r="H70" i="9" a="1"/>
  <c r="H70" i="9" s="1"/>
  <c r="AM74" i="16" s="1"/>
  <c r="H83" i="9" a="1"/>
  <c r="H83" i="9" s="1"/>
  <c r="AM77" i="16" s="1"/>
  <c r="H106" i="9" a="1"/>
  <c r="H106" i="9" s="1"/>
  <c r="AM102" i="16" s="1"/>
  <c r="H186" i="9" a="1"/>
  <c r="H186" i="9" s="1"/>
  <c r="AM182" i="16" s="1"/>
  <c r="H58" i="9" a="1"/>
  <c r="H58" i="9" s="1"/>
  <c r="AM54" i="16" s="1"/>
  <c r="H45" i="9" a="1"/>
  <c r="H45" i="9" s="1"/>
  <c r="AM51" i="16" s="1"/>
  <c r="H173" i="9" a="1"/>
  <c r="H173" i="9" s="1"/>
  <c r="AM179" i="16" s="1"/>
  <c r="H53" i="9" a="1"/>
  <c r="H53" i="9" s="1"/>
  <c r="AM59" i="16" s="1"/>
  <c r="H181" i="9" a="1"/>
  <c r="H181" i="9" s="1"/>
  <c r="AM187" i="16" s="1"/>
  <c r="H123" i="9" a="1"/>
  <c r="H123" i="9" s="1"/>
  <c r="AM117" i="16" s="1"/>
  <c r="H72" i="9" a="1"/>
  <c r="H72" i="9" s="1"/>
  <c r="AM72" i="16" s="1"/>
  <c r="H200" i="9" a="1"/>
  <c r="H200" i="9" s="1"/>
  <c r="AM200" i="16" s="1"/>
  <c r="H178" i="9" a="1"/>
  <c r="H178" i="9" s="1"/>
  <c r="AM174" i="16" s="1"/>
  <c r="H50" i="9" a="1"/>
  <c r="H50" i="9" s="1"/>
  <c r="AM46" i="16" s="1"/>
  <c r="H92" i="9" a="1"/>
  <c r="H92" i="9" s="1"/>
  <c r="AM92" i="16" s="1"/>
  <c r="H93" i="9" a="1"/>
  <c r="H93" i="9" s="1"/>
  <c r="AM99" i="16" s="1"/>
  <c r="H98" i="9" a="1"/>
  <c r="H98" i="9" s="1"/>
  <c r="AM94" i="16" s="1"/>
  <c r="H29" i="9" a="1"/>
  <c r="H29" i="9" s="1"/>
  <c r="AM35" i="16" s="1"/>
  <c r="H157" i="9" a="1"/>
  <c r="H157" i="9" s="1"/>
  <c r="AM163" i="16" s="1"/>
  <c r="H100" i="9" a="1"/>
  <c r="H100" i="9" s="1"/>
  <c r="AM100" i="16" s="1"/>
  <c r="H47" i="9" a="1"/>
  <c r="H47" i="9" s="1"/>
  <c r="AM49" i="16" s="1"/>
  <c r="H175" i="9" a="1"/>
  <c r="H175" i="9" s="1"/>
  <c r="AM177" i="16" s="1"/>
  <c r="H126" i="9" a="1"/>
  <c r="H126" i="9" s="1"/>
  <c r="AM130" i="16" s="1"/>
  <c r="H79" i="9" a="1"/>
  <c r="H79" i="9" s="1"/>
  <c r="AM81" i="16" s="1"/>
  <c r="H41" i="9" a="1"/>
  <c r="H41" i="9" s="1"/>
  <c r="AM39" i="16" s="1"/>
  <c r="H169" i="9" a="1"/>
  <c r="H169" i="9" s="1"/>
  <c r="AM167" i="16" s="1"/>
  <c r="H48" i="9" a="1"/>
  <c r="H48" i="9" s="1"/>
  <c r="AM48" i="16" s="1"/>
  <c r="H176" i="9" a="1"/>
  <c r="H176" i="9" s="1"/>
  <c r="AM176" i="16" s="1"/>
  <c r="H88" i="9" a="1"/>
  <c r="H88" i="9" s="1"/>
  <c r="AM88" i="16" s="1"/>
  <c r="H37" i="9" a="1"/>
  <c r="H37" i="9" s="1"/>
  <c r="AM43" i="16" s="1"/>
  <c r="H165" i="9" a="1"/>
  <c r="H165" i="9" s="1"/>
  <c r="AM171" i="16" s="1"/>
  <c r="H150" i="9" a="1"/>
  <c r="H150" i="9" s="1"/>
  <c r="AM154" i="16" s="1"/>
  <c r="H22" i="9" a="1"/>
  <c r="H22" i="9" s="1"/>
  <c r="AM26" i="16" s="1"/>
  <c r="H16" i="9" a="1"/>
  <c r="H16" i="9" s="1"/>
  <c r="AM16" i="16" s="1"/>
  <c r="H144" i="9" a="1"/>
  <c r="H144" i="9" s="1"/>
  <c r="AM144" i="16" s="1"/>
  <c r="H154" i="9" a="1"/>
  <c r="H154" i="9" s="1"/>
  <c r="AM150" i="16" s="1"/>
  <c r="H26" i="9" a="1"/>
  <c r="H26" i="9" s="1"/>
  <c r="AM22" i="16" s="1"/>
  <c r="H182" i="9" a="1"/>
  <c r="H182" i="9" s="1"/>
  <c r="AM186" i="16" s="1"/>
  <c r="H54" i="9" a="1"/>
  <c r="H54" i="9" s="1"/>
  <c r="AM58" i="16" s="1"/>
  <c r="H190" i="9" a="1"/>
  <c r="H190" i="9" s="1"/>
  <c r="AM194" i="16" s="1"/>
  <c r="H62" i="9" a="1"/>
  <c r="H62" i="9" s="1"/>
  <c r="AM66" i="16" s="1"/>
  <c r="H101" i="9" a="1"/>
  <c r="H101" i="9" s="1"/>
  <c r="AM107" i="16" s="1"/>
  <c r="H59" i="9" a="1"/>
  <c r="H59" i="9" s="1"/>
  <c r="AM53" i="16" s="1"/>
  <c r="H187" i="9" a="1"/>
  <c r="H187" i="9" s="1"/>
  <c r="AM181" i="16" s="1"/>
  <c r="H99" i="9" a="1"/>
  <c r="H99" i="9" s="1"/>
  <c r="AM93" i="16" s="1"/>
  <c r="H122" i="9" a="1"/>
  <c r="H122" i="9" s="1"/>
  <c r="AM118" i="16" s="1"/>
  <c r="H142" i="9" a="1"/>
  <c r="H142" i="9" s="1"/>
  <c r="AM146" i="16" s="1"/>
  <c r="H14" i="9" a="1"/>
  <c r="H14" i="9" s="1"/>
  <c r="AM18" i="16" s="1"/>
  <c r="H146" i="9" a="1"/>
  <c r="H146" i="9" s="1"/>
  <c r="AM142" i="16" s="1"/>
  <c r="H18" i="9" a="1"/>
  <c r="H18" i="9" s="1"/>
  <c r="AM14" i="16" s="1"/>
  <c r="H31" i="9" a="1"/>
  <c r="H31" i="9" s="1"/>
  <c r="AM33" i="16" s="1"/>
  <c r="H159" i="9" a="1"/>
  <c r="H159" i="9" s="1"/>
  <c r="AM161" i="16" s="1"/>
  <c r="H94" i="9" a="1"/>
  <c r="H94" i="9" s="1"/>
  <c r="AM98" i="16" s="1"/>
  <c r="H197" i="9" a="1"/>
  <c r="H197" i="9" s="1"/>
  <c r="AM203" i="16" s="1"/>
  <c r="H69" i="9" a="1"/>
  <c r="H69" i="9" s="1"/>
  <c r="AM75" i="16" s="1"/>
  <c r="H174" i="9" a="1"/>
  <c r="H174" i="9" s="1"/>
  <c r="AM178" i="16" s="1"/>
  <c r="H46" i="9" a="1"/>
  <c r="H46" i="9" s="1"/>
  <c r="AM50" i="16" s="1"/>
  <c r="H105" i="9" a="1"/>
  <c r="H105" i="9" s="1"/>
  <c r="AM103" i="16" s="1"/>
  <c r="H115" i="9" a="1"/>
  <c r="H115" i="9" s="1"/>
  <c r="AM109" i="16" s="1"/>
  <c r="H36" i="9" a="1"/>
  <c r="H36" i="9" s="1"/>
  <c r="AM36" i="16" s="1"/>
  <c r="H164" i="9" a="1"/>
  <c r="H164" i="9" s="1"/>
  <c r="AM164" i="16" s="1"/>
  <c r="H102" i="9" a="1"/>
  <c r="H102" i="9" s="1"/>
  <c r="AM106" i="16" s="1"/>
  <c r="H95" i="9" a="1"/>
  <c r="H95" i="9" s="1"/>
  <c r="AM97" i="16" s="1"/>
  <c r="H120" i="9" a="1"/>
  <c r="H120" i="9" s="1"/>
  <c r="AM120" i="16" s="1"/>
  <c r="H23" i="9" a="1"/>
  <c r="H23" i="9" s="1"/>
  <c r="AM25" i="16" s="1"/>
  <c r="H151" i="9" a="1"/>
  <c r="H151" i="9" s="1"/>
  <c r="AM153" i="16" s="1"/>
  <c r="H116" i="9" a="1"/>
  <c r="H116" i="9" s="1"/>
  <c r="AM116" i="16" s="1"/>
  <c r="H55" i="9" a="1"/>
  <c r="H55" i="9" s="1"/>
  <c r="AM57" i="16" s="1"/>
  <c r="H183" i="9" a="1"/>
  <c r="H183" i="9" s="1"/>
  <c r="AM185" i="16" s="1"/>
  <c r="H111" i="9" a="1"/>
  <c r="H111" i="9" s="1"/>
  <c r="AM113" i="16" s="1"/>
  <c r="H64" i="9" a="1"/>
  <c r="H64" i="9" s="1"/>
  <c r="AM64" i="16" s="1"/>
  <c r="H192" i="9" a="1"/>
  <c r="H192" i="9" s="1"/>
  <c r="AM192" i="16" s="1"/>
  <c r="H185" i="9" a="1"/>
  <c r="H185" i="9" s="1"/>
  <c r="AM183" i="16" s="1"/>
  <c r="H57" i="9" a="1"/>
  <c r="H57" i="9" s="1"/>
  <c r="AM55" i="16" s="1"/>
  <c r="H81" i="9" a="1"/>
  <c r="H81" i="9" s="1"/>
  <c r="AM79" i="16" s="1"/>
  <c r="H104" i="9" a="1"/>
  <c r="H104" i="9" s="1"/>
  <c r="AM104" i="16" s="1"/>
  <c r="H32" i="9" a="1"/>
  <c r="H32" i="9" s="1"/>
  <c r="AM32" i="16" s="1"/>
  <c r="H160" i="9" a="1"/>
  <c r="H160" i="9" s="1"/>
  <c r="AM160" i="16" s="1"/>
  <c r="H33" i="9" a="1"/>
  <c r="H33" i="9" s="1"/>
  <c r="AM31" i="16" s="1"/>
  <c r="H161" i="9" a="1"/>
  <c r="H161" i="9" s="1"/>
  <c r="AM159" i="16" s="1"/>
  <c r="H27" i="9" a="1"/>
  <c r="H27" i="9" s="1"/>
  <c r="AM21" i="16" s="1"/>
  <c r="H155" i="9" a="1"/>
  <c r="H155" i="9" s="1"/>
  <c r="AM149" i="16" s="1"/>
  <c r="H108" i="9" a="1"/>
  <c r="H108" i="9" s="1"/>
  <c r="AM108" i="16" s="1"/>
  <c r="H71" i="9" a="1"/>
  <c r="H71" i="9" s="1"/>
  <c r="AM73" i="16" s="1"/>
  <c r="H199" i="9" a="1"/>
  <c r="H199" i="9" s="1"/>
  <c r="AM201" i="16" s="1"/>
  <c r="H78" i="9" a="1"/>
  <c r="H78" i="9" s="1"/>
  <c r="AM82" i="16" s="1"/>
  <c r="H117" i="9" a="1"/>
  <c r="H117" i="9" s="1"/>
  <c r="AM123" i="16" s="1"/>
  <c r="H96" i="9" a="1"/>
  <c r="H96" i="9" s="1"/>
  <c r="AM96" i="16" s="1"/>
  <c r="H201" i="9" a="1"/>
  <c r="H201" i="9" s="1"/>
  <c r="AM199" i="16" s="1"/>
  <c r="H73" i="9" a="1"/>
  <c r="H73" i="9" s="1"/>
  <c r="AM71" i="16" s="1"/>
  <c r="H113" i="9" a="1"/>
  <c r="H113" i="9" s="1"/>
  <c r="AM111" i="16" s="1"/>
  <c r="H158" i="9" a="1"/>
  <c r="H158" i="9" s="1"/>
  <c r="AM162" i="16" s="1"/>
  <c r="H30" i="9" a="1"/>
  <c r="H30" i="9" s="1"/>
  <c r="AM34" i="16" s="1"/>
  <c r="H162" i="9" a="1"/>
  <c r="H162" i="9" s="1"/>
  <c r="AM158" i="16" s="1"/>
  <c r="H34" i="9" a="1"/>
  <c r="H34" i="9" s="1"/>
  <c r="AM30" i="16" s="1"/>
  <c r="H87" i="9" a="1"/>
  <c r="H87" i="9" s="1"/>
  <c r="AM89" i="16" s="1"/>
  <c r="H86" i="9" a="1"/>
  <c r="H86" i="9" s="1"/>
  <c r="AM90" i="16" s="1"/>
  <c r="H189" i="9" a="1"/>
  <c r="H189" i="9" s="1"/>
  <c r="AM195" i="16" s="1"/>
  <c r="H61" i="9" a="1"/>
  <c r="H61" i="9" s="1"/>
  <c r="AM67" i="16" s="1"/>
  <c r="H121" i="9" a="1"/>
  <c r="H121" i="9" s="1"/>
  <c r="AM119" i="16" s="1"/>
  <c r="H131" i="9" a="1"/>
  <c r="H131" i="9" s="1"/>
  <c r="AM125" i="16" s="1"/>
  <c r="H24" i="9" a="1"/>
  <c r="H24" i="9" s="1"/>
  <c r="AM24" i="16" s="1"/>
  <c r="H152" i="9" a="1"/>
  <c r="H152" i="9" s="1"/>
  <c r="AM152" i="16" s="1"/>
  <c r="H52" i="9" a="1"/>
  <c r="H52" i="9" s="1"/>
  <c r="AM52" i="16" s="1"/>
  <c r="H180" i="9" a="1"/>
  <c r="H180" i="9" s="1"/>
  <c r="AM180" i="16" s="1"/>
  <c r="H118" i="9" a="1"/>
  <c r="H118" i="9" s="1"/>
  <c r="AM122" i="16" s="1"/>
  <c r="H85" i="9" a="1"/>
  <c r="H85" i="9" s="1"/>
  <c r="AM91" i="16" s="1"/>
  <c r="H170" i="9" a="1"/>
  <c r="H170" i="9" s="1"/>
  <c r="AM166" i="16" s="1"/>
  <c r="H42" i="9" a="1"/>
  <c r="H42" i="9" s="1"/>
  <c r="AM38" i="16" s="1"/>
  <c r="H17" i="9" a="1"/>
  <c r="H17" i="9" s="1"/>
  <c r="AM15" i="16" s="1"/>
  <c r="H145" i="9" a="1"/>
  <c r="H145" i="9" s="1"/>
  <c r="AM143" i="16" s="1"/>
  <c r="H6" i="9" a="1"/>
  <c r="H6" i="9" s="1"/>
  <c r="AM10" i="16" s="1"/>
  <c r="H134" i="9" a="1"/>
  <c r="H134" i="9" s="1"/>
  <c r="AM138" i="16" s="1"/>
  <c r="H9" i="9" a="1"/>
  <c r="H9" i="9" s="1"/>
  <c r="AM7" i="16" s="1"/>
  <c r="H137" i="9" a="1"/>
  <c r="H137" i="9" s="1"/>
  <c r="AM135" i="16" s="1"/>
  <c r="H11" i="9" a="1"/>
  <c r="H11" i="9" s="1"/>
  <c r="AM5" i="16" s="1"/>
  <c r="H139" i="9" a="1"/>
  <c r="H139" i="9" s="1"/>
  <c r="AM133" i="16" s="1"/>
  <c r="H136" i="9" a="1"/>
  <c r="H136" i="9" s="1"/>
  <c r="AM136" i="16" s="1"/>
  <c r="H8" i="9" a="1"/>
  <c r="H8" i="9" s="1"/>
  <c r="AM8" i="16" s="1"/>
  <c r="H135" i="9" a="1"/>
  <c r="H135" i="9" s="1"/>
  <c r="AM137" i="16" s="1"/>
  <c r="H7" i="9" a="1"/>
  <c r="H7" i="9" s="1"/>
  <c r="AM9" i="16" s="1"/>
  <c r="H10" i="9" a="1"/>
  <c r="H10" i="9" s="1"/>
  <c r="AM6" i="16" s="1"/>
  <c r="H138" i="9" a="1"/>
  <c r="H138" i="9" s="1"/>
  <c r="AM134" i="16" s="1"/>
  <c r="H5" i="9" a="1"/>
  <c r="H5" i="9" s="1"/>
  <c r="AM11" i="16" s="1"/>
  <c r="H133" i="9" a="1"/>
  <c r="H133" i="9" s="1"/>
  <c r="AM139" i="16" s="1"/>
  <c r="H172" i="16" l="1"/>
  <c r="AB172" i="16" s="1"/>
  <c r="AC172" i="16" s="1"/>
  <c r="AD172" i="16" s="1"/>
  <c r="H36" i="16"/>
  <c r="AB36" i="16" s="1"/>
  <c r="AC36" i="16" s="1"/>
  <c r="AD36" i="16" s="1"/>
  <c r="H52" i="16"/>
  <c r="AB52" i="16" s="1"/>
  <c r="AC52" i="16" s="1"/>
  <c r="AD52" i="16" s="1"/>
  <c r="H60" i="16"/>
  <c r="AB60" i="16" s="1"/>
  <c r="AC60" i="16" s="1"/>
  <c r="AD60" i="16" s="1"/>
  <c r="H180" i="16"/>
  <c r="AB180" i="16" s="1"/>
  <c r="AC180" i="16" s="1"/>
  <c r="AD180" i="16" s="1"/>
  <c r="H184" i="16"/>
  <c r="AB184" i="16" s="1"/>
  <c r="AC184" i="16" s="1"/>
  <c r="AD184" i="16" s="1"/>
  <c r="H168" i="16"/>
  <c r="AB168" i="16" s="1"/>
  <c r="AC168" i="16" s="1"/>
  <c r="AD168" i="16" s="1"/>
  <c r="H136" i="16"/>
  <c r="AB136" i="16" s="1"/>
  <c r="AC136" i="16" s="1"/>
  <c r="AD136" i="16" s="1"/>
  <c r="H144" i="16"/>
  <c r="AB144" i="16" s="1"/>
  <c r="AC144" i="16" s="1"/>
  <c r="AD144" i="16" s="1"/>
  <c r="H152" i="16"/>
  <c r="AB152" i="16" s="1"/>
  <c r="AC152" i="16" s="1"/>
  <c r="AD152" i="16" s="1"/>
  <c r="H200" i="16"/>
  <c r="AB200" i="16" s="1"/>
  <c r="AC200" i="16" s="1"/>
  <c r="AD200" i="16" s="1"/>
  <c r="H192" i="16"/>
  <c r="AB192" i="16" s="1"/>
  <c r="AC192" i="16" s="1"/>
  <c r="AD192" i="16" s="1"/>
  <c r="H160" i="16"/>
  <c r="AB160" i="16" s="1"/>
  <c r="AC160" i="16" s="1"/>
  <c r="AD160" i="16" s="1"/>
  <c r="H176" i="16"/>
  <c r="AB176" i="16" s="1"/>
  <c r="AC176" i="16" s="1"/>
  <c r="AD176" i="16" s="1"/>
  <c r="H132" i="16"/>
  <c r="AB132" i="16" s="1"/>
  <c r="AC132" i="16" s="1"/>
  <c r="AD132" i="16" s="1"/>
  <c r="H164" i="16"/>
  <c r="AB164" i="16" s="1"/>
  <c r="AC164" i="16" s="1"/>
  <c r="AD164" i="16" s="1"/>
  <c r="H195" i="16"/>
  <c r="AB195" i="16" s="1"/>
  <c r="AC195" i="16" s="1"/>
  <c r="AD195" i="16" s="1"/>
  <c r="H139" i="16"/>
  <c r="AB139" i="16" s="1"/>
  <c r="AC139" i="16" s="1"/>
  <c r="AD139" i="16" s="1"/>
  <c r="H187" i="16"/>
  <c r="AB187" i="16" s="1"/>
  <c r="AC187" i="16" s="1"/>
  <c r="AD187" i="16" s="1"/>
  <c r="H163" i="16"/>
  <c r="AB163" i="16" s="1"/>
  <c r="AC163" i="16" s="1"/>
  <c r="AD163" i="16" s="1"/>
  <c r="H171" i="16"/>
  <c r="AB171" i="16" s="1"/>
  <c r="AC171" i="16" s="1"/>
  <c r="AD171" i="16" s="1"/>
  <c r="H203" i="16"/>
  <c r="AB203" i="16" s="1"/>
  <c r="AC203" i="16" s="1"/>
  <c r="AD203" i="16" s="1"/>
  <c r="H155" i="16"/>
  <c r="AB155" i="16" s="1"/>
  <c r="AC155" i="16" s="1"/>
  <c r="AD155" i="16" s="1"/>
  <c r="H179" i="16"/>
  <c r="AB179" i="16" s="1"/>
  <c r="AC179" i="16" s="1"/>
  <c r="AD179" i="16" s="1"/>
  <c r="H147" i="16"/>
  <c r="AB147" i="16" s="1"/>
  <c r="AC147" i="16" s="1"/>
  <c r="AD147" i="16" s="1"/>
  <c r="H165" i="16"/>
  <c r="AB165" i="16" s="1"/>
  <c r="AC165" i="16" s="1"/>
  <c r="AD165" i="16" s="1"/>
  <c r="H149" i="16"/>
  <c r="AB149" i="16" s="1"/>
  <c r="AC149" i="16" s="1"/>
  <c r="AD149" i="16" s="1"/>
  <c r="H141" i="16"/>
  <c r="AB141" i="16" s="1"/>
  <c r="AC141" i="16" s="1"/>
  <c r="AD141" i="16" s="1"/>
  <c r="H133" i="16"/>
  <c r="AB133" i="16" s="1"/>
  <c r="AC133" i="16" s="1"/>
  <c r="AD133" i="16" s="1"/>
  <c r="H173" i="16"/>
  <c r="AB173" i="16" s="1"/>
  <c r="AC173" i="16" s="1"/>
  <c r="AD173" i="16" s="1"/>
  <c r="H157" i="16"/>
  <c r="AB157" i="16" s="1"/>
  <c r="AC157" i="16" s="1"/>
  <c r="AD157" i="16" s="1"/>
  <c r="H197" i="16"/>
  <c r="AB197" i="16" s="1"/>
  <c r="AC197" i="16" s="1"/>
  <c r="AD197" i="16" s="1"/>
  <c r="H181" i="16"/>
  <c r="AB181" i="16" s="1"/>
  <c r="AC181" i="16" s="1"/>
  <c r="AD181" i="16" s="1"/>
  <c r="H189" i="16"/>
  <c r="AB189" i="16" s="1"/>
  <c r="AC189" i="16" s="1"/>
  <c r="AD189" i="16" s="1"/>
  <c r="H116" i="16"/>
  <c r="AB116" i="16" s="1"/>
  <c r="AC116" i="16" s="1"/>
  <c r="AD116" i="16" s="1"/>
  <c r="H28" i="16"/>
  <c r="AB28" i="16" s="1"/>
  <c r="AC28" i="16" s="1"/>
  <c r="AD28" i="16" s="1"/>
  <c r="H196" i="16"/>
  <c r="AB196" i="16" s="1"/>
  <c r="AC196" i="16" s="1"/>
  <c r="AD196" i="16" s="1"/>
  <c r="H156" i="16"/>
  <c r="AB156" i="16" s="1"/>
  <c r="AC156" i="16" s="1"/>
  <c r="AD156" i="16" s="1"/>
  <c r="H21" i="16"/>
  <c r="AB21" i="16" s="1"/>
  <c r="AC21" i="16" s="1"/>
  <c r="AD21" i="16" s="1"/>
  <c r="H29" i="16"/>
  <c r="AB29" i="16" s="1"/>
  <c r="AC29" i="16" s="1"/>
  <c r="AD29" i="16" s="1"/>
  <c r="H13" i="16"/>
  <c r="AB13" i="16" s="1"/>
  <c r="AC13" i="16" s="1"/>
  <c r="AD13" i="16" s="1"/>
  <c r="H85" i="16"/>
  <c r="AB85" i="16" s="1"/>
  <c r="AC85" i="16" s="1"/>
  <c r="AD85" i="16" s="1"/>
  <c r="H5" i="16"/>
  <c r="AB5" i="16" s="1"/>
  <c r="AC5" i="16" s="1"/>
  <c r="AD5" i="16" s="1"/>
  <c r="H77" i="16"/>
  <c r="AB77" i="16" s="1"/>
  <c r="AC77" i="16" s="1"/>
  <c r="AD77" i="16" s="1"/>
  <c r="H93" i="16"/>
  <c r="AB93" i="16" s="1"/>
  <c r="AC93" i="16" s="1"/>
  <c r="AD93" i="16" s="1"/>
  <c r="H109" i="16"/>
  <c r="AB109" i="16" s="1"/>
  <c r="AC109" i="16" s="1"/>
  <c r="AD109" i="16" s="1"/>
  <c r="H45" i="16"/>
  <c r="AB45" i="16" s="1"/>
  <c r="AC45" i="16" s="1"/>
  <c r="AD45" i="16" s="1"/>
  <c r="H61" i="16"/>
  <c r="AB61" i="16" s="1"/>
  <c r="AC61" i="16" s="1"/>
  <c r="AD61" i="16" s="1"/>
  <c r="H69" i="16"/>
  <c r="AB69" i="16" s="1"/>
  <c r="AC69" i="16" s="1"/>
  <c r="AD69" i="16" s="1"/>
  <c r="H53" i="16"/>
  <c r="AB53" i="16" s="1"/>
  <c r="AC53" i="16" s="1"/>
  <c r="AD53" i="16" s="1"/>
  <c r="H125" i="16"/>
  <c r="AB125" i="16" s="1"/>
  <c r="AC125" i="16" s="1"/>
  <c r="AD125" i="16" s="1"/>
  <c r="H37" i="16"/>
  <c r="AB37" i="16" s="1"/>
  <c r="AC37" i="16" s="1"/>
  <c r="AD37" i="16" s="1"/>
  <c r="H117" i="16"/>
  <c r="AB117" i="16" s="1"/>
  <c r="AC117" i="16" s="1"/>
  <c r="AD117" i="16" s="1"/>
  <c r="H101" i="16"/>
  <c r="AB101" i="16" s="1"/>
  <c r="AC101" i="16" s="1"/>
  <c r="AD101" i="16" s="1"/>
  <c r="H44" i="16"/>
  <c r="AB44" i="16" s="1"/>
  <c r="AC44" i="16" s="1"/>
  <c r="AD44" i="16" s="1"/>
  <c r="H143" i="16"/>
  <c r="AB143" i="16" s="1"/>
  <c r="AC143" i="16" s="1"/>
  <c r="AD143" i="16" s="1"/>
  <c r="H151" i="16"/>
  <c r="AB151" i="16" s="1"/>
  <c r="AC151" i="16" s="1"/>
  <c r="AD151" i="16" s="1"/>
  <c r="H159" i="16"/>
  <c r="AB159" i="16" s="1"/>
  <c r="AC159" i="16" s="1"/>
  <c r="AD159" i="16" s="1"/>
  <c r="H191" i="16"/>
  <c r="AB191" i="16" s="1"/>
  <c r="AC191" i="16" s="1"/>
  <c r="AD191" i="16" s="1"/>
  <c r="H135" i="16"/>
  <c r="AB135" i="16" s="1"/>
  <c r="AC135" i="16" s="1"/>
  <c r="AD135" i="16" s="1"/>
  <c r="H167" i="16"/>
  <c r="AB167" i="16" s="1"/>
  <c r="AC167" i="16" s="1"/>
  <c r="AD167" i="16" s="1"/>
  <c r="H175" i="16"/>
  <c r="AB175" i="16" s="1"/>
  <c r="AC175" i="16" s="1"/>
  <c r="AD175" i="16" s="1"/>
  <c r="H183" i="16"/>
  <c r="AB183" i="16" s="1"/>
  <c r="AC183" i="16" s="1"/>
  <c r="AD183" i="16" s="1"/>
  <c r="H199" i="16"/>
  <c r="AB199" i="16" s="1"/>
  <c r="AC199" i="16" s="1"/>
  <c r="AD199" i="16" s="1"/>
  <c r="H100" i="16"/>
  <c r="AB100" i="16" s="1"/>
  <c r="AC100" i="16" s="1"/>
  <c r="AD100" i="16" s="1"/>
  <c r="H92" i="16"/>
  <c r="AB92" i="16" s="1"/>
  <c r="AC92" i="16" s="1"/>
  <c r="AD92" i="16" s="1"/>
  <c r="H7" i="16"/>
  <c r="AB7" i="16" s="1"/>
  <c r="AC7" i="16" s="1"/>
  <c r="AD7" i="16" s="1"/>
  <c r="H119" i="16"/>
  <c r="AB119" i="16" s="1"/>
  <c r="AC119" i="16" s="1"/>
  <c r="AD119" i="16" s="1"/>
  <c r="H79" i="16"/>
  <c r="AB79" i="16" s="1"/>
  <c r="AC79" i="16" s="1"/>
  <c r="AD79" i="16" s="1"/>
  <c r="H111" i="16"/>
  <c r="AB111" i="16" s="1"/>
  <c r="AC111" i="16" s="1"/>
  <c r="AD111" i="16" s="1"/>
  <c r="H47" i="16"/>
  <c r="AB47" i="16" s="1"/>
  <c r="AC47" i="16" s="1"/>
  <c r="AD47" i="16" s="1"/>
  <c r="H31" i="16"/>
  <c r="AB31" i="16" s="1"/>
  <c r="AC31" i="16" s="1"/>
  <c r="AD31" i="16" s="1"/>
  <c r="H71" i="16"/>
  <c r="AB71" i="16" s="1"/>
  <c r="AC71" i="16" s="1"/>
  <c r="AD71" i="16" s="1"/>
  <c r="H55" i="16"/>
  <c r="AB55" i="16" s="1"/>
  <c r="AC55" i="16" s="1"/>
  <c r="AD55" i="16" s="1"/>
  <c r="H103" i="16"/>
  <c r="AB103" i="16" s="1"/>
  <c r="AC103" i="16" s="1"/>
  <c r="AD103" i="16" s="1"/>
  <c r="H15" i="16"/>
  <c r="AB15" i="16" s="1"/>
  <c r="AC15" i="16" s="1"/>
  <c r="AD15" i="16" s="1"/>
  <c r="H23" i="16"/>
  <c r="AB23" i="16" s="1"/>
  <c r="AC23" i="16" s="1"/>
  <c r="AD23" i="16" s="1"/>
  <c r="H39" i="16"/>
  <c r="AB39" i="16" s="1"/>
  <c r="AC39" i="16" s="1"/>
  <c r="AD39" i="16" s="1"/>
  <c r="H63" i="16"/>
  <c r="AB63" i="16" s="1"/>
  <c r="AC63" i="16" s="1"/>
  <c r="AD63" i="16" s="1"/>
  <c r="H127" i="16"/>
  <c r="AB127" i="16" s="1"/>
  <c r="AC127" i="16" s="1"/>
  <c r="AD127" i="16" s="1"/>
  <c r="H87" i="16"/>
  <c r="AB87" i="16" s="1"/>
  <c r="AC87" i="16" s="1"/>
  <c r="AD87" i="16" s="1"/>
  <c r="H95" i="16"/>
  <c r="AB95" i="16" s="1"/>
  <c r="AC95" i="16" s="1"/>
  <c r="AD95" i="16" s="1"/>
  <c r="H84" i="16"/>
  <c r="AB84" i="16" s="1"/>
  <c r="AC84" i="16" s="1"/>
  <c r="AD84" i="16" s="1"/>
  <c r="H76" i="16"/>
  <c r="AB76" i="16" s="1"/>
  <c r="AC76" i="16" s="1"/>
  <c r="AD76" i="16" s="1"/>
  <c r="H188" i="16"/>
  <c r="AB188" i="16" s="1"/>
  <c r="AC188" i="16" s="1"/>
  <c r="AD188" i="16" s="1"/>
  <c r="H30" i="16"/>
  <c r="AB30" i="16" s="1"/>
  <c r="AC30" i="16" s="1"/>
  <c r="AD30" i="16" s="1"/>
  <c r="H102" i="16"/>
  <c r="AB102" i="16" s="1"/>
  <c r="AC102" i="16" s="1"/>
  <c r="AD102" i="16" s="1"/>
  <c r="H14" i="16"/>
  <c r="AB14" i="16" s="1"/>
  <c r="AC14" i="16" s="1"/>
  <c r="AD14" i="16" s="1"/>
  <c r="H38" i="16"/>
  <c r="AB38" i="16" s="1"/>
  <c r="AC38" i="16" s="1"/>
  <c r="AD38" i="16" s="1"/>
  <c r="H94" i="16"/>
  <c r="AB94" i="16" s="1"/>
  <c r="AC94" i="16" s="1"/>
  <c r="AD94" i="16" s="1"/>
  <c r="H22" i="16"/>
  <c r="AB22" i="16" s="1"/>
  <c r="AC22" i="16" s="1"/>
  <c r="AD22" i="16" s="1"/>
  <c r="H126" i="16"/>
  <c r="AB126" i="16" s="1"/>
  <c r="AC126" i="16" s="1"/>
  <c r="AD126" i="16" s="1"/>
  <c r="H6" i="16"/>
  <c r="AB6" i="16" s="1"/>
  <c r="AC6" i="16" s="1"/>
  <c r="AD6" i="16" s="1"/>
  <c r="H110" i="16"/>
  <c r="AB110" i="16" s="1"/>
  <c r="AC110" i="16" s="1"/>
  <c r="AD110" i="16" s="1"/>
  <c r="H118" i="16"/>
  <c r="AB118" i="16" s="1"/>
  <c r="AC118" i="16" s="1"/>
  <c r="AD118" i="16" s="1"/>
  <c r="H62" i="16"/>
  <c r="AB62" i="16" s="1"/>
  <c r="AC62" i="16" s="1"/>
  <c r="AD62" i="16" s="1"/>
  <c r="H54" i="16"/>
  <c r="AB54" i="16" s="1"/>
  <c r="AC54" i="16" s="1"/>
  <c r="AD54" i="16" s="1"/>
  <c r="H70" i="16"/>
  <c r="AB70" i="16" s="1"/>
  <c r="AC70" i="16" s="1"/>
  <c r="AD70" i="16" s="1"/>
  <c r="H46" i="16"/>
  <c r="AB46" i="16" s="1"/>
  <c r="AC46" i="16" s="1"/>
  <c r="AD46" i="16" s="1"/>
  <c r="H78" i="16"/>
  <c r="AB78" i="16" s="1"/>
  <c r="AC78" i="16" s="1"/>
  <c r="AD78" i="16" s="1"/>
  <c r="H86" i="16"/>
  <c r="AB86" i="16" s="1"/>
  <c r="AC86" i="16" s="1"/>
  <c r="AD86" i="16" s="1"/>
  <c r="H9" i="16"/>
  <c r="AB9" i="16" s="1"/>
  <c r="AC9" i="16" s="1"/>
  <c r="AD9" i="16" s="1"/>
  <c r="H73" i="16"/>
  <c r="AB73" i="16" s="1"/>
  <c r="AC73" i="16" s="1"/>
  <c r="AD73" i="16" s="1"/>
  <c r="H105" i="16"/>
  <c r="AB105" i="16" s="1"/>
  <c r="AC105" i="16" s="1"/>
  <c r="AD105" i="16" s="1"/>
  <c r="H17" i="16"/>
  <c r="AB17" i="16" s="1"/>
  <c r="AC17" i="16" s="1"/>
  <c r="AD17" i="16" s="1"/>
  <c r="H33" i="16"/>
  <c r="AB33" i="16" s="1"/>
  <c r="AC33" i="16" s="1"/>
  <c r="AD33" i="16" s="1"/>
  <c r="H129" i="16"/>
  <c r="AB129" i="16" s="1"/>
  <c r="AC129" i="16" s="1"/>
  <c r="AD129" i="16" s="1"/>
  <c r="H41" i="16"/>
  <c r="AB41" i="16" s="1"/>
  <c r="AC41" i="16" s="1"/>
  <c r="AD41" i="16" s="1"/>
  <c r="H81" i="16"/>
  <c r="AB81" i="16" s="1"/>
  <c r="AC81" i="16" s="1"/>
  <c r="AD81" i="16" s="1"/>
  <c r="H121" i="16"/>
  <c r="AB121" i="16" s="1"/>
  <c r="AC121" i="16" s="1"/>
  <c r="AD121" i="16" s="1"/>
  <c r="H65" i="16"/>
  <c r="AB65" i="16" s="1"/>
  <c r="AC65" i="16" s="1"/>
  <c r="AD65" i="16" s="1"/>
  <c r="H57" i="16"/>
  <c r="AB57" i="16" s="1"/>
  <c r="AC57" i="16" s="1"/>
  <c r="AD57" i="16" s="1"/>
  <c r="H49" i="16"/>
  <c r="AB49" i="16" s="1"/>
  <c r="AC49" i="16" s="1"/>
  <c r="AD49" i="16" s="1"/>
  <c r="H25" i="16"/>
  <c r="AB25" i="16" s="1"/>
  <c r="AC25" i="16" s="1"/>
  <c r="AD25" i="16" s="1"/>
  <c r="H113" i="16"/>
  <c r="AB113" i="16" s="1"/>
  <c r="AC113" i="16" s="1"/>
  <c r="AD113" i="16" s="1"/>
  <c r="H89" i="16"/>
  <c r="AB89" i="16" s="1"/>
  <c r="AC89" i="16" s="1"/>
  <c r="AD89" i="16" s="1"/>
  <c r="H97" i="16"/>
  <c r="AB97" i="16" s="1"/>
  <c r="AC97" i="16" s="1"/>
  <c r="AD97" i="16" s="1"/>
  <c r="H194" i="16"/>
  <c r="AB194" i="16" s="1"/>
  <c r="AC194" i="16" s="1"/>
  <c r="AD194" i="16" s="1"/>
  <c r="H202" i="16"/>
  <c r="AB202" i="16" s="1"/>
  <c r="AC202" i="16" s="1"/>
  <c r="AD202" i="16" s="1"/>
  <c r="H186" i="16"/>
  <c r="AB186" i="16" s="1"/>
  <c r="AC186" i="16" s="1"/>
  <c r="AD186" i="16" s="1"/>
  <c r="H178" i="16"/>
  <c r="AB178" i="16" s="1"/>
  <c r="AC178" i="16" s="1"/>
  <c r="AD178" i="16" s="1"/>
  <c r="H138" i="16"/>
  <c r="AB138" i="16" s="1"/>
  <c r="AC138" i="16" s="1"/>
  <c r="AD138" i="16" s="1"/>
  <c r="H146" i="16"/>
  <c r="AB146" i="16" s="1"/>
  <c r="AC146" i="16" s="1"/>
  <c r="AD146" i="16" s="1"/>
  <c r="H170" i="16"/>
  <c r="AB170" i="16" s="1"/>
  <c r="AC170" i="16" s="1"/>
  <c r="AD170" i="16" s="1"/>
  <c r="H162" i="16"/>
  <c r="AB162" i="16" s="1"/>
  <c r="AC162" i="16" s="1"/>
  <c r="AD162" i="16" s="1"/>
  <c r="H154" i="16"/>
  <c r="AB154" i="16" s="1"/>
  <c r="AC154" i="16" s="1"/>
  <c r="AD154" i="16" s="1"/>
  <c r="H68" i="16"/>
  <c r="AB68" i="16" s="1"/>
  <c r="AC68" i="16" s="1"/>
  <c r="AD68" i="16" s="1"/>
  <c r="H108" i="16"/>
  <c r="AB108" i="16" s="1"/>
  <c r="AC108" i="16" s="1"/>
  <c r="AD108" i="16" s="1"/>
  <c r="H204" i="16"/>
  <c r="AB204" i="16" s="1"/>
  <c r="AC204" i="16" s="1"/>
  <c r="AD204" i="16" s="1"/>
  <c r="H24" i="16"/>
  <c r="AB24" i="16" s="1"/>
  <c r="AC24" i="16" s="1"/>
  <c r="AD24" i="16" s="1"/>
  <c r="H104" i="16"/>
  <c r="AB104" i="16" s="1"/>
  <c r="AC104" i="16" s="1"/>
  <c r="AD104" i="16" s="1"/>
  <c r="H56" i="16"/>
  <c r="AB56" i="16" s="1"/>
  <c r="AC56" i="16" s="1"/>
  <c r="AD56" i="16" s="1"/>
  <c r="H16" i="16"/>
  <c r="AB16" i="16" s="1"/>
  <c r="AC16" i="16" s="1"/>
  <c r="AD16" i="16" s="1"/>
  <c r="H8" i="16"/>
  <c r="AB8" i="16" s="1"/>
  <c r="AC8" i="16" s="1"/>
  <c r="AD8" i="16" s="1"/>
  <c r="H112" i="16"/>
  <c r="AB112" i="16" s="1"/>
  <c r="AC112" i="16" s="1"/>
  <c r="AD112" i="16" s="1"/>
  <c r="H72" i="16"/>
  <c r="AB72" i="16" s="1"/>
  <c r="AC72" i="16" s="1"/>
  <c r="AD72" i="16" s="1"/>
  <c r="H128" i="16"/>
  <c r="AB128" i="16" s="1"/>
  <c r="AC128" i="16" s="1"/>
  <c r="AD128" i="16" s="1"/>
  <c r="H88" i="16"/>
  <c r="AB88" i="16" s="1"/>
  <c r="AC88" i="16" s="1"/>
  <c r="AD88" i="16" s="1"/>
  <c r="H80" i="16"/>
  <c r="AB80" i="16" s="1"/>
  <c r="AC80" i="16" s="1"/>
  <c r="AD80" i="16" s="1"/>
  <c r="H120" i="16"/>
  <c r="AB120" i="16" s="1"/>
  <c r="AC120" i="16" s="1"/>
  <c r="AD120" i="16" s="1"/>
  <c r="H32" i="16"/>
  <c r="AB32" i="16" s="1"/>
  <c r="AC32" i="16" s="1"/>
  <c r="AD32" i="16" s="1"/>
  <c r="H40" i="16"/>
  <c r="AB40" i="16" s="1"/>
  <c r="AC40" i="16" s="1"/>
  <c r="AD40" i="16" s="1"/>
  <c r="H96" i="16"/>
  <c r="AB96" i="16" s="1"/>
  <c r="AC96" i="16" s="1"/>
  <c r="AD96" i="16" s="1"/>
  <c r="H64" i="16"/>
  <c r="AB64" i="16" s="1"/>
  <c r="AC64" i="16" s="1"/>
  <c r="AD64" i="16" s="1"/>
  <c r="H48" i="16"/>
  <c r="AB48" i="16" s="1"/>
  <c r="AC48" i="16" s="1"/>
  <c r="AD48" i="16" s="1"/>
  <c r="H11" i="16"/>
  <c r="AB11" i="16" s="1"/>
  <c r="AC11" i="16" s="1"/>
  <c r="AD11" i="16" s="1"/>
  <c r="H59" i="16"/>
  <c r="AB59" i="16" s="1"/>
  <c r="AC59" i="16" s="1"/>
  <c r="AD59" i="16" s="1"/>
  <c r="H27" i="16"/>
  <c r="AB27" i="16" s="1"/>
  <c r="AC27" i="16" s="1"/>
  <c r="AD27" i="16" s="1"/>
  <c r="H35" i="16"/>
  <c r="AB35" i="16" s="1"/>
  <c r="AC35" i="16" s="1"/>
  <c r="AD35" i="16" s="1"/>
  <c r="H123" i="16"/>
  <c r="AB123" i="16" s="1"/>
  <c r="AC123" i="16" s="1"/>
  <c r="AD123" i="16" s="1"/>
  <c r="H19" i="16"/>
  <c r="AB19" i="16" s="1"/>
  <c r="AC19" i="16" s="1"/>
  <c r="AD19" i="16" s="1"/>
  <c r="H107" i="16"/>
  <c r="AB107" i="16" s="1"/>
  <c r="AC107" i="16" s="1"/>
  <c r="AD107" i="16" s="1"/>
  <c r="H115" i="16"/>
  <c r="AB115" i="16" s="1"/>
  <c r="AC115" i="16" s="1"/>
  <c r="AD115" i="16" s="1"/>
  <c r="H75" i="16"/>
  <c r="AB75" i="16" s="1"/>
  <c r="AC75" i="16" s="1"/>
  <c r="AD75" i="16" s="1"/>
  <c r="H91" i="16"/>
  <c r="AB91" i="16" s="1"/>
  <c r="AC91" i="16" s="1"/>
  <c r="AD91" i="16" s="1"/>
  <c r="H43" i="16"/>
  <c r="AB43" i="16" s="1"/>
  <c r="AC43" i="16" s="1"/>
  <c r="AD43" i="16" s="1"/>
  <c r="H51" i="16"/>
  <c r="AB51" i="16" s="1"/>
  <c r="AC51" i="16" s="1"/>
  <c r="AD51" i="16" s="1"/>
  <c r="H99" i="16"/>
  <c r="AB99" i="16" s="1"/>
  <c r="AC99" i="16" s="1"/>
  <c r="AD99" i="16" s="1"/>
  <c r="H83" i="16"/>
  <c r="AB83" i="16" s="1"/>
  <c r="AC83" i="16" s="1"/>
  <c r="AD83" i="16" s="1"/>
  <c r="H67" i="16"/>
  <c r="AB67" i="16" s="1"/>
  <c r="AC67" i="16" s="1"/>
  <c r="AD67" i="16" s="1"/>
  <c r="H131" i="16"/>
  <c r="AB131" i="16" s="1"/>
  <c r="AC131" i="16" s="1"/>
  <c r="AD131" i="16" s="1"/>
  <c r="H174" i="16"/>
  <c r="AB174" i="16" s="1"/>
  <c r="AC174" i="16" s="1"/>
  <c r="AD174" i="16" s="1"/>
  <c r="H198" i="16"/>
  <c r="AB198" i="16" s="1"/>
  <c r="AC198" i="16" s="1"/>
  <c r="AD198" i="16" s="1"/>
  <c r="H158" i="16"/>
  <c r="AB158" i="16" s="1"/>
  <c r="AC158" i="16" s="1"/>
  <c r="AD158" i="16" s="1"/>
  <c r="H142" i="16"/>
  <c r="AB142" i="16" s="1"/>
  <c r="AC142" i="16" s="1"/>
  <c r="AD142" i="16" s="1"/>
  <c r="H190" i="16"/>
  <c r="AB190" i="16" s="1"/>
  <c r="AC190" i="16" s="1"/>
  <c r="AD190" i="16" s="1"/>
  <c r="H166" i="16"/>
  <c r="AB166" i="16" s="1"/>
  <c r="AC166" i="16" s="1"/>
  <c r="AD166" i="16" s="1"/>
  <c r="H134" i="16"/>
  <c r="AB134" i="16" s="1"/>
  <c r="AC134" i="16" s="1"/>
  <c r="AD134" i="16" s="1"/>
  <c r="H182" i="16"/>
  <c r="AB182" i="16" s="1"/>
  <c r="AC182" i="16" s="1"/>
  <c r="AD182" i="16" s="1"/>
  <c r="H150" i="16"/>
  <c r="AB150" i="16" s="1"/>
  <c r="AC150" i="16" s="1"/>
  <c r="H177" i="16"/>
  <c r="AB177" i="16" s="1"/>
  <c r="AC177" i="16" s="1"/>
  <c r="AD177" i="16" s="1"/>
  <c r="H201" i="16"/>
  <c r="AB201" i="16" s="1"/>
  <c r="AC201" i="16" s="1"/>
  <c r="AD201" i="16" s="1"/>
  <c r="H145" i="16"/>
  <c r="AB145" i="16" s="1"/>
  <c r="AC145" i="16" s="1"/>
  <c r="AD145" i="16" s="1"/>
  <c r="H185" i="16"/>
  <c r="AB185" i="16" s="1"/>
  <c r="AC185" i="16" s="1"/>
  <c r="AD185" i="16" s="1"/>
  <c r="H161" i="16"/>
  <c r="AB161" i="16" s="1"/>
  <c r="AC161" i="16" s="1"/>
  <c r="AD161" i="16" s="1"/>
  <c r="H193" i="16"/>
  <c r="AB193" i="16" s="1"/>
  <c r="AC193" i="16" s="1"/>
  <c r="AD193" i="16" s="1"/>
  <c r="H137" i="16"/>
  <c r="AB137" i="16" s="1"/>
  <c r="AC137" i="16" s="1"/>
  <c r="AD137" i="16" s="1"/>
  <c r="H153" i="16"/>
  <c r="AB153" i="16" s="1"/>
  <c r="AC153" i="16" s="1"/>
  <c r="AD153" i="16" s="1"/>
  <c r="H169" i="16"/>
  <c r="AB169" i="16" s="1"/>
  <c r="AC169" i="16" s="1"/>
  <c r="AD169" i="16" s="1"/>
  <c r="H18" i="16"/>
  <c r="AB18" i="16" s="1"/>
  <c r="AC18" i="16" s="1"/>
  <c r="AD18" i="16" s="1"/>
  <c r="H74" i="16"/>
  <c r="AB74" i="16" s="1"/>
  <c r="AC74" i="16" s="1"/>
  <c r="AD74" i="16" s="1"/>
  <c r="H66" i="16"/>
  <c r="AB66" i="16" s="1"/>
  <c r="AC66" i="16" s="1"/>
  <c r="AD66" i="16" s="1"/>
  <c r="H58" i="16"/>
  <c r="AB58" i="16" s="1"/>
  <c r="AC58" i="16" s="1"/>
  <c r="AD58" i="16" s="1"/>
  <c r="H50" i="16"/>
  <c r="AB50" i="16" s="1"/>
  <c r="AC50" i="16" s="1"/>
  <c r="AD50" i="16" s="1"/>
  <c r="H10" i="16"/>
  <c r="AB10" i="16" s="1"/>
  <c r="AC10" i="16" s="1"/>
  <c r="AD10" i="16" s="1"/>
  <c r="H114" i="16"/>
  <c r="AB114" i="16" s="1"/>
  <c r="AC114" i="16" s="1"/>
  <c r="AD114" i="16" s="1"/>
  <c r="H82" i="16"/>
  <c r="AB82" i="16" s="1"/>
  <c r="AC82" i="16" s="1"/>
  <c r="AD82" i="16" s="1"/>
  <c r="H34" i="16"/>
  <c r="AB34" i="16" s="1"/>
  <c r="AC34" i="16" s="1"/>
  <c r="AD34" i="16" s="1"/>
  <c r="H98" i="16"/>
  <c r="AB98" i="16" s="1"/>
  <c r="AC98" i="16" s="1"/>
  <c r="AD98" i="16" s="1"/>
  <c r="H42" i="16"/>
  <c r="AB42" i="16" s="1"/>
  <c r="AC42" i="16" s="1"/>
  <c r="AD42" i="16" s="1"/>
  <c r="H26" i="16"/>
  <c r="AB26" i="16" s="1"/>
  <c r="AC26" i="16" s="1"/>
  <c r="AD26" i="16" s="1"/>
  <c r="H90" i="16"/>
  <c r="AB90" i="16" s="1"/>
  <c r="AC90" i="16" s="1"/>
  <c r="AD90" i="16" s="1"/>
  <c r="H106" i="16"/>
  <c r="AB106" i="16" s="1"/>
  <c r="AC106" i="16" s="1"/>
  <c r="AD106" i="16" s="1"/>
  <c r="H130" i="16"/>
  <c r="AB130" i="16" s="1"/>
  <c r="AC130" i="16" s="1"/>
  <c r="AD130" i="16" s="1"/>
  <c r="H122" i="16"/>
  <c r="AB122" i="16" s="1"/>
  <c r="AC122" i="16" s="1"/>
  <c r="AD122" i="16" s="1"/>
  <c r="H124" i="16"/>
  <c r="AB124" i="16" s="1"/>
  <c r="AC124" i="16" s="1"/>
  <c r="AD124" i="16" s="1"/>
  <c r="K650" i="17"/>
  <c r="L261" i="17"/>
  <c r="L253" i="17"/>
  <c r="L263" i="17"/>
  <c r="L254" i="17"/>
  <c r="L232" i="17"/>
  <c r="L264" i="17"/>
  <c r="L246" i="17"/>
  <c r="L238" i="17"/>
  <c r="L262" i="17"/>
  <c r="L243" i="17"/>
  <c r="L234" i="17"/>
  <c r="L226" i="17"/>
  <c r="L255" i="17"/>
  <c r="L247" i="17"/>
  <c r="L248" i="17"/>
  <c r="L240" i="17"/>
  <c r="L229" i="17"/>
  <c r="L256" i="17"/>
  <c r="L237" i="17"/>
  <c r="L231" i="17"/>
  <c r="L245" i="17"/>
  <c r="Q26" i="17"/>
  <c r="Q27" i="17" s="1"/>
  <c r="L241" i="17"/>
  <c r="L233" i="17"/>
  <c r="L265" i="17"/>
  <c r="L258" i="17"/>
  <c r="L244" i="17"/>
  <c r="L227" i="17"/>
  <c r="L260" i="17"/>
  <c r="L252" i="17"/>
  <c r="L242" i="17"/>
  <c r="L251" i="17"/>
  <c r="L235" i="17"/>
  <c r="L268" i="17"/>
  <c r="L257" i="17"/>
  <c r="L225" i="17"/>
  <c r="L228" i="17"/>
  <c r="L250" i="17"/>
  <c r="L236" i="17"/>
  <c r="L267" i="17"/>
  <c r="L266" i="17"/>
  <c r="L239" i="17"/>
  <c r="L230" i="17"/>
  <c r="L249" i="17"/>
  <c r="L259" i="17"/>
  <c r="X33" i="15"/>
  <c r="H32" i="15"/>
  <c r="AQ15" i="15"/>
  <c r="G30" i="15"/>
  <c r="X15" i="15"/>
  <c r="H14" i="15"/>
  <c r="G14" i="15" s="1"/>
  <c r="L31" i="15"/>
  <c r="L16" i="15"/>
  <c r="AT17" i="15"/>
  <c r="AP16" i="15"/>
  <c r="J30" i="15"/>
  <c r="J15" i="15"/>
  <c r="AI15" i="15"/>
  <c r="E15" i="15" s="1"/>
  <c r="D15" i="15"/>
  <c r="AI29" i="15"/>
  <c r="E29" i="15" s="1"/>
  <c r="D29" i="15"/>
  <c r="AH16" i="15"/>
  <c r="AE17" i="15"/>
  <c r="AE31" i="15"/>
  <c r="AH30" i="15"/>
  <c r="F17" i="13"/>
  <c r="G17" i="13"/>
  <c r="H17" i="13"/>
  <c r="I17" i="13"/>
  <c r="J17" i="13"/>
  <c r="K17" i="13"/>
  <c r="L17" i="13"/>
  <c r="M17" i="13"/>
  <c r="N17" i="13"/>
  <c r="N24" i="13" s="1"/>
  <c r="O17" i="13"/>
  <c r="P17" i="13"/>
  <c r="Q17" i="13"/>
  <c r="R17" i="13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AD150" i="16" l="1"/>
  <c r="L532" i="17"/>
  <c r="L529" i="17"/>
  <c r="L525" i="17"/>
  <c r="L521" i="17"/>
  <c r="L517" i="17"/>
  <c r="L513" i="17"/>
  <c r="L510" i="17"/>
  <c r="H510" i="17" s="1" a="1"/>
  <c r="H510" i="17" s="1"/>
  <c r="L506" i="17"/>
  <c r="H506" i="17" s="1" a="1"/>
  <c r="H506" i="17" s="1"/>
  <c r="L502" i="17"/>
  <c r="H502" i="17" s="1" a="1"/>
  <c r="H502" i="17" s="1"/>
  <c r="L498" i="17"/>
  <c r="H498" i="17" s="1" a="1"/>
  <c r="H498" i="17" s="1"/>
  <c r="L494" i="17"/>
  <c r="H494" i="17" s="1" a="1"/>
  <c r="H494" i="17" s="1"/>
  <c r="L490" i="17"/>
  <c r="H490" i="17" s="1" a="1"/>
  <c r="H490" i="17" s="1"/>
  <c r="L526" i="17"/>
  <c r="L522" i="17"/>
  <c r="L518" i="17"/>
  <c r="L514" i="17"/>
  <c r="L507" i="17"/>
  <c r="H507" i="17" s="1" a="1"/>
  <c r="H507" i="17" s="1"/>
  <c r="L503" i="17"/>
  <c r="H503" i="17" s="1" a="1"/>
  <c r="H503" i="17" s="1"/>
  <c r="L499" i="17"/>
  <c r="H499" i="17" s="1" a="1"/>
  <c r="H499" i="17" s="1"/>
  <c r="L495" i="17"/>
  <c r="H495" i="17" s="1" a="1"/>
  <c r="H495" i="17" s="1"/>
  <c r="L491" i="17"/>
  <c r="H491" i="17" s="1" a="1"/>
  <c r="H491" i="17" s="1"/>
  <c r="L530" i="17"/>
  <c r="L527" i="17"/>
  <c r="L523" i="17"/>
  <c r="L519" i="17"/>
  <c r="L515" i="17"/>
  <c r="L511" i="17"/>
  <c r="L508" i="17"/>
  <c r="H508" i="17" s="1" a="1"/>
  <c r="H508" i="17" s="1"/>
  <c r="L504" i="17"/>
  <c r="H504" i="17" s="1" a="1"/>
  <c r="H504" i="17" s="1"/>
  <c r="L500" i="17"/>
  <c r="H500" i="17" s="1" a="1"/>
  <c r="H500" i="17" s="1"/>
  <c r="L496" i="17"/>
  <c r="H496" i="17" s="1" a="1"/>
  <c r="H496" i="17" s="1"/>
  <c r="L492" i="17"/>
  <c r="H492" i="17" s="1" a="1"/>
  <c r="H492" i="17" s="1"/>
  <c r="L524" i="17"/>
  <c r="L520" i="17"/>
  <c r="L516" i="17"/>
  <c r="L512" i="17"/>
  <c r="L528" i="17"/>
  <c r="L497" i="17"/>
  <c r="H497" i="17" s="1" a="1"/>
  <c r="H497" i="17" s="1"/>
  <c r="L501" i="17"/>
  <c r="H501" i="17" s="1" a="1"/>
  <c r="H501" i="17" s="1"/>
  <c r="L505" i="17"/>
  <c r="H505" i="17" s="1" a="1"/>
  <c r="H505" i="17" s="1"/>
  <c r="L489" i="17"/>
  <c r="H489" i="17" s="1" a="1"/>
  <c r="H489" i="17" s="1"/>
  <c r="L509" i="17"/>
  <c r="H509" i="17" s="1" a="1"/>
  <c r="H509" i="17" s="1"/>
  <c r="L493" i="17"/>
  <c r="H493" i="17" s="1" a="1"/>
  <c r="H493" i="17" s="1"/>
  <c r="L531" i="17"/>
  <c r="Q28" i="17"/>
  <c r="L32" i="15"/>
  <c r="L17" i="15"/>
  <c r="D30" i="15"/>
  <c r="AI30" i="15"/>
  <c r="E30" i="15" s="1"/>
  <c r="J31" i="15"/>
  <c r="J16" i="15"/>
  <c r="H15" i="15"/>
  <c r="G15" i="15" s="1"/>
  <c r="X16" i="15"/>
  <c r="AH31" i="15"/>
  <c r="AE32" i="15"/>
  <c r="AH17" i="15"/>
  <c r="AE18" i="15"/>
  <c r="G31" i="15"/>
  <c r="AQ16" i="15"/>
  <c r="D16" i="15"/>
  <c r="AI16" i="15"/>
  <c r="E16" i="15" s="1"/>
  <c r="AT18" i="15"/>
  <c r="AP17" i="15"/>
  <c r="X34" i="15"/>
  <c r="H33" i="15"/>
  <c r="R24" i="13"/>
  <c r="J24" i="13"/>
  <c r="Q24" i="13"/>
  <c r="I24" i="13"/>
  <c r="P24" i="13"/>
  <c r="H24" i="13"/>
  <c r="O24" i="13"/>
  <c r="G24" i="13"/>
  <c r="F24" i="13"/>
  <c r="E24" i="13"/>
  <c r="M24" i="13"/>
  <c r="T24" i="13"/>
  <c r="L24" i="13"/>
  <c r="S24" i="13"/>
  <c r="K24" i="13"/>
  <c r="C29" i="13"/>
  <c r="V19" i="13"/>
  <c r="W20" i="13"/>
  <c r="C33" i="13"/>
  <c r="V23" i="13"/>
  <c r="W24" i="13"/>
  <c r="C28" i="13"/>
  <c r="V18" i="13"/>
  <c r="W19" i="13"/>
  <c r="C32" i="13"/>
  <c r="V22" i="13"/>
  <c r="L575" i="17" l="1"/>
  <c r="L571" i="17"/>
  <c r="L567" i="17"/>
  <c r="L563" i="17"/>
  <c r="L559" i="17"/>
  <c r="L555" i="17"/>
  <c r="L576" i="17"/>
  <c r="L572" i="17"/>
  <c r="L568" i="17"/>
  <c r="L564" i="17"/>
  <c r="L560" i="17"/>
  <c r="L556" i="17"/>
  <c r="L573" i="17"/>
  <c r="L569" i="17"/>
  <c r="L565" i="17"/>
  <c r="L561" i="17"/>
  <c r="L557" i="17"/>
  <c r="L574" i="17"/>
  <c r="L570" i="17"/>
  <c r="L566" i="17"/>
  <c r="L562" i="17"/>
  <c r="L558" i="17"/>
  <c r="L547" i="17"/>
  <c r="H547" i="17" s="1" a="1"/>
  <c r="H547" i="17" s="1"/>
  <c r="L539" i="17"/>
  <c r="H539" i="17" s="1" a="1"/>
  <c r="H539" i="17" s="1"/>
  <c r="L550" i="17"/>
  <c r="H550" i="17" s="1" a="1"/>
  <c r="H550" i="17" s="1"/>
  <c r="L542" i="17"/>
  <c r="H542" i="17" s="1" a="1"/>
  <c r="H542" i="17" s="1"/>
  <c r="L534" i="17"/>
  <c r="H534" i="17" s="1" a="1"/>
  <c r="H534" i="17" s="1"/>
  <c r="L553" i="17"/>
  <c r="H553" i="17" s="1" a="1"/>
  <c r="H553" i="17" s="1"/>
  <c r="X11" i="17" s="1"/>
  <c r="X33" i="17" s="1"/>
  <c r="H607" i="17" s="1" a="1"/>
  <c r="H607" i="17" s="1"/>
  <c r="L545" i="17"/>
  <c r="H545" i="17" s="1" a="1"/>
  <c r="H545" i="17" s="1"/>
  <c r="L537" i="17"/>
  <c r="H537" i="17" s="1" a="1"/>
  <c r="H537" i="17" s="1"/>
  <c r="L548" i="17"/>
  <c r="H548" i="17" s="1" a="1"/>
  <c r="H548" i="17" s="1"/>
  <c r="L540" i="17"/>
  <c r="H540" i="17" s="1" a="1"/>
  <c r="H540" i="17" s="1"/>
  <c r="L551" i="17"/>
  <c r="H551" i="17" s="1" a="1"/>
  <c r="H551" i="17" s="1"/>
  <c r="L543" i="17"/>
  <c r="H543" i="17" s="1" a="1"/>
  <c r="H543" i="17" s="1"/>
  <c r="L535" i="17"/>
  <c r="H535" i="17" s="1" a="1"/>
  <c r="H535" i="17" s="1"/>
  <c r="L554" i="17"/>
  <c r="H554" i="17" s="1" a="1"/>
  <c r="H554" i="17" s="1"/>
  <c r="X12" i="17" s="1"/>
  <c r="X34" i="17" s="1"/>
  <c r="H608" i="17" s="1" a="1"/>
  <c r="H608" i="17" s="1"/>
  <c r="L546" i="17"/>
  <c r="H546" i="17" s="1" a="1"/>
  <c r="H546" i="17" s="1"/>
  <c r="L538" i="17"/>
  <c r="H538" i="17" s="1" a="1"/>
  <c r="H538" i="17" s="1"/>
  <c r="L549" i="17"/>
  <c r="H549" i="17" s="1" a="1"/>
  <c r="H549" i="17" s="1"/>
  <c r="L541" i="17"/>
  <c r="H541" i="17" s="1" a="1"/>
  <c r="H541" i="17" s="1"/>
  <c r="X8" i="17" s="1"/>
  <c r="X30" i="17" s="1"/>
  <c r="H604" i="17" s="1" a="1"/>
  <c r="H604" i="17" s="1"/>
  <c r="L533" i="17"/>
  <c r="H533" i="17" s="1" a="1"/>
  <c r="H533" i="17" s="1"/>
  <c r="X5" i="17" s="1"/>
  <c r="X27" i="17" s="1"/>
  <c r="H601" i="17" s="1" a="1"/>
  <c r="H601" i="17" s="1"/>
  <c r="L552" i="17"/>
  <c r="H552" i="17" s="1" a="1"/>
  <c r="H552" i="17" s="1"/>
  <c r="L544" i="17"/>
  <c r="H544" i="17" s="1" a="1"/>
  <c r="H544" i="17" s="1"/>
  <c r="L536" i="17"/>
  <c r="H536" i="17" s="1" a="1"/>
  <c r="H536" i="17" s="1"/>
  <c r="Q29" i="17"/>
  <c r="Q30" i="17" s="1"/>
  <c r="Q31" i="17" s="1"/>
  <c r="X17" i="15"/>
  <c r="H16" i="15"/>
  <c r="G16" i="15" s="1"/>
  <c r="G32" i="15"/>
  <c r="AQ17" i="15"/>
  <c r="J32" i="15"/>
  <c r="J17" i="15"/>
  <c r="X35" i="15"/>
  <c r="H34" i="15"/>
  <c r="AE19" i="15"/>
  <c r="AH18" i="15"/>
  <c r="AI17" i="15"/>
  <c r="E17" i="15" s="1"/>
  <c r="D17" i="15"/>
  <c r="AP18" i="15"/>
  <c r="AT19" i="15"/>
  <c r="AE33" i="15"/>
  <c r="AH32" i="15"/>
  <c r="L33" i="15"/>
  <c r="L18" i="15"/>
  <c r="AI31" i="15"/>
  <c r="E31" i="15" s="1"/>
  <c r="D31" i="15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H6" i="10" s="1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X9" i="17" l="1"/>
  <c r="X31" i="17" s="1"/>
  <c r="H605" i="17" s="1" a="1"/>
  <c r="H605" i="17" s="1"/>
  <c r="X10" i="17"/>
  <c r="X32" i="17" s="1"/>
  <c r="H606" i="17" s="1" a="1"/>
  <c r="H606" i="17" s="1"/>
  <c r="X7" i="17"/>
  <c r="X29" i="17" s="1"/>
  <c r="H603" i="17" s="1" a="1"/>
  <c r="H603" i="17" s="1"/>
  <c r="X6" i="17"/>
  <c r="X28" i="17" s="1"/>
  <c r="H602" i="17" s="1" a="1"/>
  <c r="H602" i="17" s="1"/>
  <c r="L307" i="17"/>
  <c r="L299" i="17"/>
  <c r="L291" i="17"/>
  <c r="L284" i="17"/>
  <c r="L276" i="17"/>
  <c r="L308" i="17"/>
  <c r="L300" i="17"/>
  <c r="L292" i="17"/>
  <c r="L285" i="17"/>
  <c r="L277" i="17"/>
  <c r="L309" i="17"/>
  <c r="L301" i="17"/>
  <c r="L293" i="17"/>
  <c r="L286" i="17"/>
  <c r="L278" i="17"/>
  <c r="L270" i="17"/>
  <c r="L302" i="17"/>
  <c r="L271" i="17"/>
  <c r="L310" i="17"/>
  <c r="L279" i="17"/>
  <c r="L287" i="17"/>
  <c r="L269" i="17"/>
  <c r="L294" i="17"/>
  <c r="Q32" i="17"/>
  <c r="L281" i="17"/>
  <c r="L280" i="17"/>
  <c r="L289" i="17"/>
  <c r="L295" i="17"/>
  <c r="L282" i="17"/>
  <c r="L283" i="17"/>
  <c r="L297" i="17"/>
  <c r="L296" i="17"/>
  <c r="L306" i="17"/>
  <c r="L298" i="17"/>
  <c r="L272" i="17"/>
  <c r="L312" i="17"/>
  <c r="L275" i="17"/>
  <c r="L311" i="17"/>
  <c r="L273" i="17"/>
  <c r="L288" i="17"/>
  <c r="L274" i="17"/>
  <c r="L290" i="17"/>
  <c r="L305" i="17"/>
  <c r="L303" i="17"/>
  <c r="L304" i="17"/>
  <c r="AH33" i="15"/>
  <c r="AE34" i="15"/>
  <c r="J33" i="15"/>
  <c r="J18" i="15"/>
  <c r="X36" i="15"/>
  <c r="H35" i="15"/>
  <c r="G33" i="15"/>
  <c r="AQ18" i="15"/>
  <c r="L19" i="15"/>
  <c r="L34" i="15"/>
  <c r="AI18" i="15"/>
  <c r="E18" i="15" s="1"/>
  <c r="D18" i="15"/>
  <c r="AP19" i="15"/>
  <c r="AT20" i="15"/>
  <c r="D32" i="15"/>
  <c r="AI32" i="15"/>
  <c r="E32" i="15" s="1"/>
  <c r="AH19" i="15"/>
  <c r="AE20" i="15"/>
  <c r="X18" i="15"/>
  <c r="H17" i="15"/>
  <c r="G17" i="15" s="1"/>
  <c r="L13" i="10"/>
  <c r="L28" i="10"/>
  <c r="L35" i="10" s="1"/>
  <c r="H13" i="10"/>
  <c r="H28" i="10"/>
  <c r="H35" i="10" s="1"/>
  <c r="D13" i="10"/>
  <c r="D35" i="10" s="1"/>
  <c r="F13" i="10"/>
  <c r="K13" i="10"/>
  <c r="K28" i="10"/>
  <c r="K35" i="10" s="1"/>
  <c r="G13" i="10"/>
  <c r="G28" i="10"/>
  <c r="G35" i="10" s="1"/>
  <c r="C13" i="10"/>
  <c r="C35" i="10" s="1"/>
  <c r="M13" i="10"/>
  <c r="M28" i="10"/>
  <c r="M35" i="10" s="1"/>
  <c r="I13" i="10"/>
  <c r="I28" i="10"/>
  <c r="I35" i="10" s="1"/>
  <c r="E13" i="10"/>
  <c r="E28" i="10"/>
  <c r="E35" i="10" s="1"/>
  <c r="J13" i="10"/>
  <c r="F31" i="10"/>
  <c r="J28" i="10"/>
  <c r="J35" i="10" s="1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L353" i="17" l="1"/>
  <c r="L345" i="17"/>
  <c r="L337" i="17"/>
  <c r="L330" i="17"/>
  <c r="L322" i="17"/>
  <c r="L314" i="17"/>
  <c r="L354" i="17"/>
  <c r="L346" i="17"/>
  <c r="L338" i="17"/>
  <c r="L331" i="17"/>
  <c r="L323" i="17"/>
  <c r="L315" i="17"/>
  <c r="L355" i="17"/>
  <c r="L347" i="17"/>
  <c r="L339" i="17"/>
  <c r="L332" i="17"/>
  <c r="L324" i="17"/>
  <c r="L316" i="17"/>
  <c r="L325" i="17"/>
  <c r="L333" i="17"/>
  <c r="L340" i="17"/>
  <c r="L348" i="17"/>
  <c r="L356" i="17"/>
  <c r="L317" i="17"/>
  <c r="Q33" i="17"/>
  <c r="L327" i="17"/>
  <c r="L313" i="17"/>
  <c r="L329" i="17"/>
  <c r="L319" i="17"/>
  <c r="L343" i="17"/>
  <c r="L321" i="17"/>
  <c r="L334" i="17"/>
  <c r="L350" i="17"/>
  <c r="L351" i="17"/>
  <c r="L318" i="17"/>
  <c r="L336" i="17"/>
  <c r="L328" i="17"/>
  <c r="L320" i="17"/>
  <c r="L342" i="17"/>
  <c r="L326" i="17"/>
  <c r="L349" i="17"/>
  <c r="L335" i="17"/>
  <c r="L352" i="17"/>
  <c r="L344" i="17"/>
  <c r="L341" i="17"/>
  <c r="X37" i="15"/>
  <c r="H36" i="15"/>
  <c r="J34" i="15"/>
  <c r="J19" i="15"/>
  <c r="AP20" i="15"/>
  <c r="AT21" i="15"/>
  <c r="X19" i="15"/>
  <c r="H18" i="15"/>
  <c r="G18" i="15" s="1"/>
  <c r="AE21" i="15"/>
  <c r="AH20" i="15"/>
  <c r="AI19" i="15"/>
  <c r="E19" i="15" s="1"/>
  <c r="D19" i="15"/>
  <c r="L35" i="15"/>
  <c r="L20" i="15"/>
  <c r="AH34" i="15"/>
  <c r="AE35" i="15"/>
  <c r="G34" i="15"/>
  <c r="AQ19" i="15"/>
  <c r="D33" i="15"/>
  <c r="AI33" i="15"/>
  <c r="E33" i="15" s="1"/>
  <c r="F35" i="10"/>
  <c r="L399" i="17" l="1"/>
  <c r="L392" i="17"/>
  <c r="L383" i="17"/>
  <c r="L376" i="17"/>
  <c r="L368" i="17"/>
  <c r="L360" i="17"/>
  <c r="L384" i="17"/>
  <c r="L377" i="17"/>
  <c r="L369" i="17"/>
  <c r="L361" i="17"/>
  <c r="L390" i="17"/>
  <c r="L385" i="17"/>
  <c r="L378" i="17"/>
  <c r="L370" i="17"/>
  <c r="L362" i="17"/>
  <c r="L386" i="17"/>
  <c r="L363" i="17"/>
  <c r="L371" i="17"/>
  <c r="L400" i="17"/>
  <c r="L365" i="17"/>
  <c r="L397" i="17"/>
  <c r="L372" i="17"/>
  <c r="L381" i="17"/>
  <c r="L388" i="17"/>
  <c r="L398" i="17"/>
  <c r="L395" i="17"/>
  <c r="L394" i="17"/>
  <c r="L374" i="17"/>
  <c r="L375" i="17"/>
  <c r="L364" i="17"/>
  <c r="L366" i="17"/>
  <c r="L396" i="17"/>
  <c r="L367" i="17"/>
  <c r="L379" i="17"/>
  <c r="L393" i="17"/>
  <c r="L357" i="17"/>
  <c r="L391" i="17"/>
  <c r="L387" i="17"/>
  <c r="L359" i="17"/>
  <c r="L380" i="17"/>
  <c r="L389" i="17"/>
  <c r="L358" i="17"/>
  <c r="L373" i="17"/>
  <c r="L382" i="17"/>
  <c r="L21" i="15"/>
  <c r="L36" i="15"/>
  <c r="AP21" i="15"/>
  <c r="AT22" i="15"/>
  <c r="J35" i="15"/>
  <c r="J20" i="15"/>
  <c r="AI20" i="15"/>
  <c r="E20" i="15" s="1"/>
  <c r="D20" i="15"/>
  <c r="AH21" i="15"/>
  <c r="AE22" i="15"/>
  <c r="X38" i="15"/>
  <c r="H37" i="15"/>
  <c r="AI34" i="15"/>
  <c r="E34" i="15" s="1"/>
  <c r="D34" i="15"/>
  <c r="X20" i="15"/>
  <c r="H19" i="15"/>
  <c r="G19" i="15" s="1"/>
  <c r="AQ20" i="15"/>
  <c r="G35" i="15"/>
  <c r="AE36" i="15"/>
  <c r="AH35" i="15"/>
  <c r="B251" i="9"/>
  <c r="D251" i="9"/>
  <c r="E251" i="9"/>
  <c r="K251" i="9"/>
  <c r="L251" i="9"/>
  <c r="H251" i="9" s="1" a="1"/>
  <c r="H251" i="9" s="1"/>
  <c r="AM245" i="16" s="1"/>
  <c r="B252" i="9"/>
  <c r="D252" i="9"/>
  <c r="E252" i="9"/>
  <c r="K252" i="9"/>
  <c r="L252" i="9"/>
  <c r="H252" i="9" s="1" a="1"/>
  <c r="H252" i="9" s="1"/>
  <c r="AM252" i="16" s="1"/>
  <c r="B253" i="9"/>
  <c r="D253" i="9"/>
  <c r="E253" i="9"/>
  <c r="K253" i="9"/>
  <c r="L253" i="9"/>
  <c r="H253" i="9" s="1" a="1"/>
  <c r="H253" i="9" s="1"/>
  <c r="AM259" i="16" s="1"/>
  <c r="B254" i="9"/>
  <c r="D254" i="9"/>
  <c r="E254" i="9"/>
  <c r="K254" i="9"/>
  <c r="L254" i="9"/>
  <c r="H254" i="9" s="1" a="1"/>
  <c r="H254" i="9" s="1"/>
  <c r="AM258" i="16" s="1"/>
  <c r="B255" i="9"/>
  <c r="D255" i="9"/>
  <c r="E255" i="9"/>
  <c r="K255" i="9"/>
  <c r="L255" i="9"/>
  <c r="H255" i="9" s="1" a="1"/>
  <c r="H255" i="9" s="1"/>
  <c r="AM257" i="16" s="1"/>
  <c r="B256" i="9"/>
  <c r="D256" i="9"/>
  <c r="E256" i="9"/>
  <c r="K256" i="9"/>
  <c r="L256" i="9"/>
  <c r="H256" i="9" s="1" a="1"/>
  <c r="H256" i="9" s="1"/>
  <c r="AM256" i="16" s="1"/>
  <c r="B257" i="9"/>
  <c r="D257" i="9"/>
  <c r="E257" i="9"/>
  <c r="K257" i="9"/>
  <c r="L257" i="9"/>
  <c r="H257" i="9" s="1" a="1"/>
  <c r="H257" i="9" s="1"/>
  <c r="AM255" i="16" s="1"/>
  <c r="B258" i="9"/>
  <c r="D258" i="9"/>
  <c r="E258" i="9"/>
  <c r="L258" i="9" s="1"/>
  <c r="H258" i="9" s="1" a="1"/>
  <c r="H258" i="9" s="1"/>
  <c r="AM254" i="16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6" s="1"/>
  <c r="K205" i="9"/>
  <c r="B206" i="9"/>
  <c r="D206" i="9"/>
  <c r="E206" i="9"/>
  <c r="K206" i="9"/>
  <c r="L206" i="9"/>
  <c r="H206" i="9" s="1" a="1"/>
  <c r="H206" i="9" s="1"/>
  <c r="AM210" i="16" s="1"/>
  <c r="B207" i="9"/>
  <c r="D207" i="9"/>
  <c r="E207" i="9"/>
  <c r="L207" i="9"/>
  <c r="H207" i="9" s="1" a="1"/>
  <c r="H207" i="9" s="1"/>
  <c r="AM209" i="16" s="1"/>
  <c r="B208" i="9"/>
  <c r="E208" i="9"/>
  <c r="L208" i="9" s="1"/>
  <c r="H208" i="9" s="1" a="1"/>
  <c r="H208" i="9" s="1"/>
  <c r="AM208" i="16" s="1"/>
  <c r="K208" i="9"/>
  <c r="B209" i="9"/>
  <c r="D209" i="9"/>
  <c r="E209" i="9"/>
  <c r="L209" i="9" s="1"/>
  <c r="H209" i="9" s="1" a="1"/>
  <c r="H209" i="9" s="1"/>
  <c r="AM207" i="16" s="1"/>
  <c r="K209" i="9"/>
  <c r="B210" i="9"/>
  <c r="D210" i="9"/>
  <c r="E210" i="9"/>
  <c r="K210" i="9"/>
  <c r="L210" i="9"/>
  <c r="H210" i="9" s="1" a="1"/>
  <c r="H210" i="9" s="1"/>
  <c r="AM206" i="16" s="1"/>
  <c r="B211" i="9"/>
  <c r="D211" i="9"/>
  <c r="E211" i="9"/>
  <c r="L211" i="9"/>
  <c r="H211" i="9" s="1" a="1"/>
  <c r="H211" i="9" s="1"/>
  <c r="AM205" i="16" s="1"/>
  <c r="B212" i="9"/>
  <c r="E212" i="9"/>
  <c r="L212" i="9" s="1"/>
  <c r="H212" i="9" s="1" a="1"/>
  <c r="H212" i="9" s="1"/>
  <c r="AM212" i="16" s="1"/>
  <c r="K212" i="9"/>
  <c r="B213" i="9"/>
  <c r="D213" i="9"/>
  <c r="E213" i="9"/>
  <c r="L213" i="9" s="1"/>
  <c r="H213" i="9" s="1" a="1"/>
  <c r="H213" i="9" s="1"/>
  <c r="AM219" i="16" s="1"/>
  <c r="K213" i="9"/>
  <c r="B214" i="9"/>
  <c r="D214" i="9"/>
  <c r="E214" i="9"/>
  <c r="K214" i="9"/>
  <c r="L214" i="9"/>
  <c r="H214" i="9" s="1" a="1"/>
  <c r="H214" i="9" s="1"/>
  <c r="AM218" i="16" s="1"/>
  <c r="B215" i="9"/>
  <c r="D215" i="9"/>
  <c r="E215" i="9"/>
  <c r="L215" i="9"/>
  <c r="H215" i="9" s="1" a="1"/>
  <c r="H215" i="9" s="1"/>
  <c r="AM217" i="16" s="1"/>
  <c r="B216" i="9"/>
  <c r="E216" i="9"/>
  <c r="L216" i="9" s="1"/>
  <c r="H216" i="9" s="1" a="1"/>
  <c r="H216" i="9" s="1"/>
  <c r="AM216" i="16" s="1"/>
  <c r="K216" i="9"/>
  <c r="B217" i="9"/>
  <c r="D217" i="9"/>
  <c r="E217" i="9"/>
  <c r="L217" i="9" s="1"/>
  <c r="H217" i="9" s="1" a="1"/>
  <c r="H217" i="9" s="1"/>
  <c r="AM215" i="16" s="1"/>
  <c r="K217" i="9"/>
  <c r="B218" i="9"/>
  <c r="D218" i="9"/>
  <c r="E218" i="9"/>
  <c r="K218" i="9"/>
  <c r="L218" i="9"/>
  <c r="H218" i="9" s="1" a="1"/>
  <c r="H218" i="9" s="1"/>
  <c r="AM214" i="16" s="1"/>
  <c r="B219" i="9"/>
  <c r="D219" i="9"/>
  <c r="E219" i="9"/>
  <c r="L219" i="9"/>
  <c r="H219" i="9" s="1" a="1"/>
  <c r="H219" i="9" s="1"/>
  <c r="AM213" i="16" s="1"/>
  <c r="B220" i="9"/>
  <c r="E220" i="9"/>
  <c r="L220" i="9" s="1"/>
  <c r="H220" i="9" s="1" a="1"/>
  <c r="H220" i="9" s="1"/>
  <c r="AM220" i="16" s="1"/>
  <c r="K220" i="9"/>
  <c r="B221" i="9"/>
  <c r="D221" i="9"/>
  <c r="E221" i="9"/>
  <c r="L221" i="9" s="1"/>
  <c r="H221" i="9" s="1" a="1"/>
  <c r="H221" i="9" s="1"/>
  <c r="AM227" i="16" s="1"/>
  <c r="K221" i="9"/>
  <c r="B222" i="9"/>
  <c r="D222" i="9"/>
  <c r="E222" i="9"/>
  <c r="K222" i="9"/>
  <c r="L222" i="9"/>
  <c r="H222" i="9" s="1" a="1"/>
  <c r="H222" i="9" s="1"/>
  <c r="AM226" i="16" s="1"/>
  <c r="B223" i="9"/>
  <c r="D223" i="9"/>
  <c r="E223" i="9"/>
  <c r="L223" i="9"/>
  <c r="H223" i="9" s="1" a="1"/>
  <c r="H223" i="9" s="1"/>
  <c r="AM225" i="16" s="1"/>
  <c r="B224" i="9"/>
  <c r="E224" i="9"/>
  <c r="L224" i="9" s="1"/>
  <c r="H224" i="9" s="1" a="1"/>
  <c r="H224" i="9" s="1"/>
  <c r="AM224" i="16" s="1"/>
  <c r="K224" i="9"/>
  <c r="B225" i="9"/>
  <c r="D225" i="9"/>
  <c r="E225" i="9"/>
  <c r="L225" i="9" s="1"/>
  <c r="H225" i="9" s="1" a="1"/>
  <c r="H225" i="9" s="1"/>
  <c r="AM223" i="16" s="1"/>
  <c r="K225" i="9"/>
  <c r="B226" i="9"/>
  <c r="D226" i="9"/>
  <c r="E226" i="9"/>
  <c r="K226" i="9"/>
  <c r="L226" i="9"/>
  <c r="H226" i="9" s="1" a="1"/>
  <c r="H226" i="9" s="1"/>
  <c r="AM222" i="16" s="1"/>
  <c r="B227" i="9"/>
  <c r="D227" i="9"/>
  <c r="E227" i="9"/>
  <c r="L227" i="9"/>
  <c r="H227" i="9" s="1" a="1"/>
  <c r="H227" i="9" s="1"/>
  <c r="AM221" i="16" s="1"/>
  <c r="B228" i="9"/>
  <c r="E228" i="9"/>
  <c r="L228" i="9" s="1"/>
  <c r="H228" i="9" s="1" a="1"/>
  <c r="H228" i="9" s="1"/>
  <c r="AM228" i="16" s="1"/>
  <c r="K228" i="9"/>
  <c r="B229" i="9"/>
  <c r="D229" i="9"/>
  <c r="E229" i="9"/>
  <c r="L229" i="9" s="1"/>
  <c r="H229" i="9" s="1" a="1"/>
  <c r="H229" i="9" s="1"/>
  <c r="AM235" i="16" s="1"/>
  <c r="K229" i="9"/>
  <c r="B230" i="9"/>
  <c r="D230" i="9"/>
  <c r="E230" i="9"/>
  <c r="K230" i="9"/>
  <c r="L230" i="9"/>
  <c r="H230" i="9" s="1" a="1"/>
  <c r="H230" i="9" s="1"/>
  <c r="AM234" i="16" s="1"/>
  <c r="B231" i="9"/>
  <c r="D231" i="9"/>
  <c r="E231" i="9"/>
  <c r="L231" i="9"/>
  <c r="H231" i="9" s="1" a="1"/>
  <c r="H231" i="9" s="1"/>
  <c r="AM233" i="16" s="1"/>
  <c r="B232" i="9"/>
  <c r="E232" i="9"/>
  <c r="L232" i="9" s="1"/>
  <c r="H232" i="9" s="1" a="1"/>
  <c r="H232" i="9" s="1"/>
  <c r="AM232" i="16" s="1"/>
  <c r="K232" i="9"/>
  <c r="B233" i="9"/>
  <c r="D233" i="9"/>
  <c r="E233" i="9"/>
  <c r="L233" i="9" s="1"/>
  <c r="H233" i="9" s="1" a="1"/>
  <c r="H233" i="9" s="1"/>
  <c r="AM231" i="16" s="1"/>
  <c r="K233" i="9"/>
  <c r="B234" i="9"/>
  <c r="D234" i="9"/>
  <c r="E234" i="9"/>
  <c r="K234" i="9"/>
  <c r="L234" i="9"/>
  <c r="H234" i="9" s="1" a="1"/>
  <c r="H234" i="9" s="1"/>
  <c r="AM230" i="16" s="1"/>
  <c r="B235" i="9"/>
  <c r="D235" i="9"/>
  <c r="E235" i="9"/>
  <c r="L235" i="9"/>
  <c r="H235" i="9" s="1" a="1"/>
  <c r="H235" i="9" s="1"/>
  <c r="AM229" i="16" s="1"/>
  <c r="B236" i="9"/>
  <c r="E236" i="9"/>
  <c r="L236" i="9" s="1"/>
  <c r="H236" i="9" s="1" a="1"/>
  <c r="H236" i="9" s="1"/>
  <c r="AM236" i="16" s="1"/>
  <c r="K236" i="9"/>
  <c r="B237" i="9"/>
  <c r="D237" i="9"/>
  <c r="E237" i="9"/>
  <c r="L237" i="9" s="1"/>
  <c r="H237" i="9" s="1" a="1"/>
  <c r="H237" i="9" s="1"/>
  <c r="AM243" i="16" s="1"/>
  <c r="K237" i="9"/>
  <c r="B238" i="9"/>
  <c r="D238" i="9"/>
  <c r="E238" i="9"/>
  <c r="K238" i="9"/>
  <c r="L238" i="9"/>
  <c r="H238" i="9" s="1" a="1"/>
  <c r="H238" i="9" s="1"/>
  <c r="AM242" i="16" s="1"/>
  <c r="B239" i="9"/>
  <c r="D239" i="9"/>
  <c r="E239" i="9"/>
  <c r="L239" i="9"/>
  <c r="H239" i="9" s="1" a="1"/>
  <c r="H239" i="9" s="1"/>
  <c r="AM241" i="16" s="1"/>
  <c r="B240" i="9"/>
  <c r="E240" i="9"/>
  <c r="L240" i="9" s="1"/>
  <c r="H240" i="9" s="1" a="1"/>
  <c r="H240" i="9" s="1"/>
  <c r="AM240" i="16" s="1"/>
  <c r="K240" i="9"/>
  <c r="B241" i="9"/>
  <c r="D241" i="9"/>
  <c r="E241" i="9"/>
  <c r="L241" i="9" s="1"/>
  <c r="H241" i="9" s="1" a="1"/>
  <c r="H241" i="9" s="1"/>
  <c r="AM239" i="16" s="1"/>
  <c r="K241" i="9"/>
  <c r="B242" i="9"/>
  <c r="D242" i="9"/>
  <c r="E242" i="9"/>
  <c r="K242" i="9"/>
  <c r="L242" i="9"/>
  <c r="H242" i="9" s="1" a="1"/>
  <c r="H242" i="9" s="1"/>
  <c r="AM238" i="16" s="1"/>
  <c r="B243" i="9"/>
  <c r="D243" i="9"/>
  <c r="E243" i="9"/>
  <c r="L243" i="9"/>
  <c r="H243" i="9" s="1" a="1"/>
  <c r="H243" i="9" s="1"/>
  <c r="AM237" i="16" s="1"/>
  <c r="B244" i="9"/>
  <c r="E244" i="9"/>
  <c r="L244" i="9" s="1"/>
  <c r="H244" i="9" s="1" a="1"/>
  <c r="H244" i="9" s="1"/>
  <c r="AM244" i="16" s="1"/>
  <c r="K244" i="9"/>
  <c r="B245" i="9"/>
  <c r="D245" i="9"/>
  <c r="E245" i="9"/>
  <c r="L245" i="9" s="1"/>
  <c r="H245" i="9" s="1" a="1"/>
  <c r="H245" i="9" s="1"/>
  <c r="AM251" i="16" s="1"/>
  <c r="K245" i="9"/>
  <c r="B246" i="9"/>
  <c r="D246" i="9"/>
  <c r="E246" i="9"/>
  <c r="K246" i="9"/>
  <c r="L246" i="9"/>
  <c r="H246" i="9" s="1" a="1"/>
  <c r="H246" i="9" s="1"/>
  <c r="AM250" i="16" s="1"/>
  <c r="B247" i="9"/>
  <c r="D247" i="9"/>
  <c r="E247" i="9"/>
  <c r="L247" i="9"/>
  <c r="H247" i="9" s="1" a="1"/>
  <c r="H247" i="9" s="1"/>
  <c r="AM249" i="16" s="1"/>
  <c r="B248" i="9"/>
  <c r="E248" i="9"/>
  <c r="L248" i="9" s="1"/>
  <c r="H248" i="9" s="1" a="1"/>
  <c r="H248" i="9" s="1"/>
  <c r="AM248" i="16" s="1"/>
  <c r="K248" i="9"/>
  <c r="B249" i="9"/>
  <c r="D249" i="9"/>
  <c r="E249" i="9"/>
  <c r="L249" i="9" s="1"/>
  <c r="H249" i="9" s="1" a="1"/>
  <c r="H249" i="9" s="1"/>
  <c r="AM247" i="16" s="1"/>
  <c r="K249" i="9"/>
  <c r="B250" i="9"/>
  <c r="D250" i="9"/>
  <c r="E250" i="9"/>
  <c r="K250" i="9"/>
  <c r="L250" i="9"/>
  <c r="H250" i="9" s="1" a="1"/>
  <c r="H250" i="9" s="1"/>
  <c r="AM246" i="16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H218" i="16" l="1"/>
  <c r="AB218" i="16" s="1"/>
  <c r="AC218" i="16" s="1"/>
  <c r="AD218" i="16" s="1"/>
  <c r="H242" i="16"/>
  <c r="AB242" i="16" s="1"/>
  <c r="AC242" i="16" s="1"/>
  <c r="AD242" i="16" s="1"/>
  <c r="H234" i="16"/>
  <c r="AB234" i="16" s="1"/>
  <c r="AC234" i="16" s="1"/>
  <c r="AD234" i="16" s="1"/>
  <c r="H258" i="16"/>
  <c r="AB258" i="16" s="1"/>
  <c r="AC258" i="16" s="1"/>
  <c r="H210" i="16"/>
  <c r="AB210" i="16" s="1"/>
  <c r="AC210" i="16" s="1"/>
  <c r="AD210" i="16" s="1"/>
  <c r="H226" i="16"/>
  <c r="AB226" i="16" s="1"/>
  <c r="AC226" i="16" s="1"/>
  <c r="AD226" i="16" s="1"/>
  <c r="H250" i="16"/>
  <c r="AB250" i="16" s="1"/>
  <c r="AC250" i="16" s="1"/>
  <c r="AD250" i="16" s="1"/>
  <c r="H206" i="16"/>
  <c r="AB206" i="16" s="1"/>
  <c r="AC206" i="16" s="1"/>
  <c r="AD206" i="16" s="1"/>
  <c r="H246" i="16"/>
  <c r="AB246" i="16" s="1"/>
  <c r="AC246" i="16" s="1"/>
  <c r="AD246" i="16" s="1"/>
  <c r="H214" i="16"/>
  <c r="AB214" i="16" s="1"/>
  <c r="AC214" i="16" s="1"/>
  <c r="AD214" i="16" s="1"/>
  <c r="H238" i="16"/>
  <c r="AB238" i="16" s="1"/>
  <c r="AC238" i="16" s="1"/>
  <c r="AD238" i="16" s="1"/>
  <c r="H254" i="16"/>
  <c r="AB254" i="16" s="1"/>
  <c r="AC254" i="16" s="1"/>
  <c r="H222" i="16"/>
  <c r="AB222" i="16" s="1"/>
  <c r="AC222" i="16" s="1"/>
  <c r="AD222" i="16" s="1"/>
  <c r="H230" i="16"/>
  <c r="AB230" i="16" s="1"/>
  <c r="AC230" i="16" s="1"/>
  <c r="AD230" i="16" s="1"/>
  <c r="H232" i="16"/>
  <c r="AB232" i="16" s="1"/>
  <c r="AC232" i="16" s="1"/>
  <c r="AD232" i="16" s="1"/>
  <c r="H216" i="16"/>
  <c r="AB216" i="16" s="1"/>
  <c r="AC216" i="16" s="1"/>
  <c r="AD216" i="16" s="1"/>
  <c r="H248" i="16"/>
  <c r="AB248" i="16" s="1"/>
  <c r="AC248" i="16" s="1"/>
  <c r="AD248" i="16" s="1"/>
  <c r="H256" i="16"/>
  <c r="AB256" i="16" s="1"/>
  <c r="AC256" i="16" s="1"/>
  <c r="H224" i="16"/>
  <c r="AB224" i="16" s="1"/>
  <c r="AC224" i="16" s="1"/>
  <c r="AD224" i="16" s="1"/>
  <c r="H240" i="16"/>
  <c r="AB240" i="16" s="1"/>
  <c r="AC240" i="16" s="1"/>
  <c r="AD240" i="16" s="1"/>
  <c r="H208" i="16"/>
  <c r="AB208" i="16" s="1"/>
  <c r="AC208" i="16" s="1"/>
  <c r="AD208" i="16" s="1"/>
  <c r="H228" i="16"/>
  <c r="AB228" i="16" s="1"/>
  <c r="AC228" i="16" s="1"/>
  <c r="AD228" i="16" s="1"/>
  <c r="H260" i="16"/>
  <c r="AB260" i="16" s="1"/>
  <c r="AC260" i="16" s="1"/>
  <c r="H220" i="16"/>
  <c r="AB220" i="16" s="1"/>
  <c r="AC220" i="16" s="1"/>
  <c r="AD220" i="16" s="1"/>
  <c r="H212" i="16"/>
  <c r="AB212" i="16" s="1"/>
  <c r="AC212" i="16" s="1"/>
  <c r="AD212" i="16" s="1"/>
  <c r="H252" i="16"/>
  <c r="AB252" i="16" s="1"/>
  <c r="AC252" i="16" s="1"/>
  <c r="AD252" i="16" s="1"/>
  <c r="H244" i="16"/>
  <c r="AB244" i="16" s="1"/>
  <c r="AC244" i="16" s="1"/>
  <c r="AD244" i="16" s="1"/>
  <c r="H236" i="16"/>
  <c r="AB236" i="16" s="1"/>
  <c r="AC236" i="16" s="1"/>
  <c r="AD236" i="16" s="1"/>
  <c r="H217" i="16"/>
  <c r="AB217" i="16" s="1"/>
  <c r="AC217" i="16" s="1"/>
  <c r="AD217" i="16" s="1"/>
  <c r="H249" i="16"/>
  <c r="AB249" i="16" s="1"/>
  <c r="AC249" i="16" s="1"/>
  <c r="AD249" i="16" s="1"/>
  <c r="H209" i="16"/>
  <c r="AB209" i="16" s="1"/>
  <c r="AC209" i="16" s="1"/>
  <c r="AD209" i="16" s="1"/>
  <c r="H241" i="16"/>
  <c r="AB241" i="16" s="1"/>
  <c r="AC241" i="16" s="1"/>
  <c r="AD241" i="16" s="1"/>
  <c r="H225" i="16"/>
  <c r="AB225" i="16" s="1"/>
  <c r="AC225" i="16" s="1"/>
  <c r="AD225" i="16" s="1"/>
  <c r="H257" i="16"/>
  <c r="AB257" i="16" s="1"/>
  <c r="AC257" i="16" s="1"/>
  <c r="H233" i="16"/>
  <c r="AB233" i="16" s="1"/>
  <c r="AC233" i="16" s="1"/>
  <c r="AD233" i="16" s="1"/>
  <c r="H221" i="16"/>
  <c r="AB221" i="16" s="1"/>
  <c r="AC221" i="16" s="1"/>
  <c r="AD221" i="16" s="1"/>
  <c r="H245" i="16"/>
  <c r="AB245" i="16" s="1"/>
  <c r="AC245" i="16" s="1"/>
  <c r="AD245" i="16" s="1"/>
  <c r="H253" i="16"/>
  <c r="AB253" i="16" s="1"/>
  <c r="AC253" i="16" s="1"/>
  <c r="H237" i="16"/>
  <c r="AB237" i="16" s="1"/>
  <c r="AC237" i="16" s="1"/>
  <c r="AD237" i="16" s="1"/>
  <c r="H213" i="16"/>
  <c r="AB213" i="16" s="1"/>
  <c r="AC213" i="16" s="1"/>
  <c r="AD213" i="16" s="1"/>
  <c r="H229" i="16"/>
  <c r="AB229" i="16" s="1"/>
  <c r="AC229" i="16" s="1"/>
  <c r="AD229" i="16" s="1"/>
  <c r="H205" i="16"/>
  <c r="AB205" i="16" s="1"/>
  <c r="AC205" i="16" s="1"/>
  <c r="AD205" i="16" s="1"/>
  <c r="H255" i="16"/>
  <c r="AB255" i="16" s="1"/>
  <c r="AC255" i="16" s="1"/>
  <c r="H207" i="16"/>
  <c r="AB207" i="16" s="1"/>
  <c r="AC207" i="16" s="1"/>
  <c r="AD207" i="16" s="1"/>
  <c r="H247" i="16"/>
  <c r="AB247" i="16" s="1"/>
  <c r="AC247" i="16" s="1"/>
  <c r="AD247" i="16" s="1"/>
  <c r="H223" i="16"/>
  <c r="AB223" i="16" s="1"/>
  <c r="AC223" i="16" s="1"/>
  <c r="AD223" i="16" s="1"/>
  <c r="H215" i="16"/>
  <c r="AB215" i="16" s="1"/>
  <c r="AC215" i="16" s="1"/>
  <c r="AD215" i="16" s="1"/>
  <c r="H239" i="16"/>
  <c r="AB239" i="16" s="1"/>
  <c r="AC239" i="16" s="1"/>
  <c r="AD239" i="16" s="1"/>
  <c r="H231" i="16"/>
  <c r="AB231" i="16" s="1"/>
  <c r="AC231" i="16" s="1"/>
  <c r="AD231" i="16" s="1"/>
  <c r="H227" i="16"/>
  <c r="AB227" i="16" s="1"/>
  <c r="AC227" i="16" s="1"/>
  <c r="AD227" i="16" s="1"/>
  <c r="H235" i="16"/>
  <c r="AB235" i="16" s="1"/>
  <c r="AC235" i="16" s="1"/>
  <c r="AD235" i="16" s="1"/>
  <c r="H259" i="16"/>
  <c r="AB259" i="16" s="1"/>
  <c r="AC259" i="16" s="1"/>
  <c r="H211" i="16"/>
  <c r="AB211" i="16" s="1"/>
  <c r="AC211" i="16" s="1"/>
  <c r="AD211" i="16" s="1"/>
  <c r="H251" i="16"/>
  <c r="AB251" i="16" s="1"/>
  <c r="AC251" i="16" s="1"/>
  <c r="AD251" i="16" s="1"/>
  <c r="H219" i="16"/>
  <c r="AB219" i="16" s="1"/>
  <c r="AC219" i="16" s="1"/>
  <c r="AD219" i="16" s="1"/>
  <c r="H243" i="16"/>
  <c r="AB243" i="16" s="1"/>
  <c r="AC243" i="16" s="1"/>
  <c r="AD243" i="16" s="1"/>
  <c r="H20" i="15"/>
  <c r="G20" i="15" s="1"/>
  <c r="X21" i="15"/>
  <c r="D35" i="15"/>
  <c r="AI35" i="15"/>
  <c r="E35" i="15" s="1"/>
  <c r="AT23" i="15"/>
  <c r="AP23" i="15" s="1"/>
  <c r="AP22" i="15"/>
  <c r="J36" i="15"/>
  <c r="J21" i="15"/>
  <c r="AH36" i="15"/>
  <c r="AE37" i="15"/>
  <c r="X39" i="15"/>
  <c r="H39" i="15" s="1"/>
  <c r="H38" i="15"/>
  <c r="AE23" i="15"/>
  <c r="AH23" i="15" s="1"/>
  <c r="AH22" i="15"/>
  <c r="G36" i="15"/>
  <c r="AQ21" i="15"/>
  <c r="D21" i="15"/>
  <c r="AI21" i="15"/>
  <c r="E21" i="15" s="1"/>
  <c r="L22" i="15"/>
  <c r="L37" i="15"/>
  <c r="J56" i="5"/>
  <c r="L56" i="5"/>
  <c r="K56" i="5"/>
  <c r="N56" i="5"/>
  <c r="M56" i="5"/>
  <c r="K199" i="9"/>
  <c r="K195" i="9"/>
  <c r="K128" i="9"/>
  <c r="E17" i="9"/>
  <c r="L16" i="9"/>
  <c r="N40" i="5"/>
  <c r="M40" i="5"/>
  <c r="AD257" i="16" l="1"/>
  <c r="H525" i="17" a="1"/>
  <c r="H525" i="17" s="1"/>
  <c r="H524" i="17" a="1"/>
  <c r="H524" i="17" s="1"/>
  <c r="H527" i="17" a="1"/>
  <c r="H527" i="17" s="1"/>
  <c r="H526" i="17" a="1"/>
  <c r="H526" i="17" s="1"/>
  <c r="AD260" i="16"/>
  <c r="H576" i="17" s="1" a="1"/>
  <c r="H576" i="17" s="1"/>
  <c r="AE12" i="17" s="1"/>
  <c r="AE34" i="17" s="1"/>
  <c r="H648" i="17" s="1" a="1"/>
  <c r="H648" i="17" s="1"/>
  <c r="H532" i="17" a="1"/>
  <c r="H532" i="17" s="1"/>
  <c r="AD255" i="16"/>
  <c r="H516" i="17" a="1"/>
  <c r="H516" i="17" s="1"/>
  <c r="H515" i="17" a="1"/>
  <c r="H515" i="17" s="1"/>
  <c r="H518" i="17" a="1"/>
  <c r="H518" i="17" s="1"/>
  <c r="H517" i="17" a="1"/>
  <c r="H517" i="17" s="1"/>
  <c r="AD259" i="16"/>
  <c r="H575" i="17" s="1" a="1"/>
  <c r="H575" i="17" s="1"/>
  <c r="AE11" i="17" s="1"/>
  <c r="AE33" i="17" s="1"/>
  <c r="H647" i="17" s="1" a="1"/>
  <c r="H647" i="17" s="1"/>
  <c r="H531" i="17" a="1"/>
  <c r="H531" i="17" s="1"/>
  <c r="AD256" i="16"/>
  <c r="H519" i="17" a="1"/>
  <c r="H519" i="17" s="1"/>
  <c r="H522" i="17" a="1"/>
  <c r="H522" i="17" s="1"/>
  <c r="H523" i="17" a="1"/>
  <c r="H523" i="17" s="1"/>
  <c r="H521" i="17" a="1"/>
  <c r="H521" i="17" s="1"/>
  <c r="H520" i="17" a="1"/>
  <c r="H520" i="17" s="1"/>
  <c r="AD258" i="16"/>
  <c r="H530" i="17" a="1"/>
  <c r="H530" i="17" s="1"/>
  <c r="H529" i="17" a="1"/>
  <c r="H529" i="17" s="1"/>
  <c r="H528" i="17" a="1"/>
  <c r="H528" i="17" s="1"/>
  <c r="AD253" i="16"/>
  <c r="H555" i="17" s="1" a="1"/>
  <c r="H555" i="17" s="1"/>
  <c r="AE5" i="17" s="1"/>
  <c r="AE27" i="17" s="1"/>
  <c r="H641" i="17" s="1" a="1"/>
  <c r="H641" i="17" s="1"/>
  <c r="H511" i="17" a="1"/>
  <c r="H511" i="17" s="1"/>
  <c r="AD254" i="16"/>
  <c r="H514" i="17" a="1"/>
  <c r="H514" i="17" s="1"/>
  <c r="H513" i="17" a="1"/>
  <c r="H513" i="17" s="1"/>
  <c r="H512" i="17" a="1"/>
  <c r="H512" i="17" s="1"/>
  <c r="J37" i="15"/>
  <c r="J22" i="15"/>
  <c r="AI23" i="15"/>
  <c r="E23" i="15" s="1"/>
  <c r="D23" i="15"/>
  <c r="AP5" i="15"/>
  <c r="AI22" i="15"/>
  <c r="E22" i="15" s="1"/>
  <c r="D22" i="15"/>
  <c r="L38" i="15"/>
  <c r="L23" i="15"/>
  <c r="L39" i="15" s="1"/>
  <c r="AE38" i="15"/>
  <c r="AH37" i="15"/>
  <c r="H21" i="15"/>
  <c r="G21" i="15" s="1"/>
  <c r="X22" i="15"/>
  <c r="AQ22" i="15"/>
  <c r="G37" i="15"/>
  <c r="D36" i="15"/>
  <c r="AI36" i="15"/>
  <c r="E36" i="15" s="1"/>
  <c r="K203" i="9"/>
  <c r="K207" i="9"/>
  <c r="L69" i="9"/>
  <c r="E70" i="9"/>
  <c r="L17" i="9"/>
  <c r="E18" i="9"/>
  <c r="O40" i="5"/>
  <c r="H571" i="17" l="1" a="1"/>
  <c r="H571" i="17" s="1"/>
  <c r="H569" i="17" a="1"/>
  <c r="H569" i="17" s="1"/>
  <c r="H570" i="17" a="1"/>
  <c r="H570" i="17" s="1"/>
  <c r="H568" i="17" a="1"/>
  <c r="H568" i="17" s="1"/>
  <c r="AE9" i="17" s="1"/>
  <c r="AE31" i="17" s="1"/>
  <c r="H645" i="17" s="1" a="1"/>
  <c r="H645" i="17" s="1"/>
  <c r="H559" i="17" a="1"/>
  <c r="H559" i="17" s="1"/>
  <c r="H560" i="17" a="1"/>
  <c r="H560" i="17" s="1"/>
  <c r="H562" i="17" a="1"/>
  <c r="H562" i="17" s="1"/>
  <c r="H561" i="17" a="1"/>
  <c r="H561" i="17" s="1"/>
  <c r="H574" i="17" a="1"/>
  <c r="H574" i="17" s="1"/>
  <c r="H572" i="17" a="1"/>
  <c r="H572" i="17" s="1"/>
  <c r="AE10" i="17" s="1"/>
  <c r="AE32" i="17" s="1"/>
  <c r="H646" i="17" s="1" a="1"/>
  <c r="H646" i="17" s="1"/>
  <c r="H573" i="17" a="1"/>
  <c r="H573" i="17" s="1"/>
  <c r="H564" i="17" a="1"/>
  <c r="H564" i="17" s="1"/>
  <c r="H565" i="17" a="1"/>
  <c r="H565" i="17" s="1"/>
  <c r="H566" i="17" a="1"/>
  <c r="H566" i="17" s="1"/>
  <c r="H563" i="17" a="1"/>
  <c r="H563" i="17" s="1"/>
  <c r="H567" i="17" a="1"/>
  <c r="H567" i="17" s="1"/>
  <c r="H556" i="17" a="1"/>
  <c r="H556" i="17" s="1"/>
  <c r="H557" i="17" a="1"/>
  <c r="H557" i="17" s="1"/>
  <c r="H558" i="17" a="1"/>
  <c r="H558" i="17" s="1"/>
  <c r="AQ23" i="15"/>
  <c r="G38" i="15"/>
  <c r="AI37" i="15"/>
  <c r="E37" i="15" s="1"/>
  <c r="D37" i="15"/>
  <c r="X23" i="15"/>
  <c r="H23" i="15" s="1"/>
  <c r="G23" i="15" s="1"/>
  <c r="H22" i="15"/>
  <c r="G22" i="15" s="1"/>
  <c r="AE39" i="15"/>
  <c r="AH39" i="15" s="1"/>
  <c r="AH38" i="15"/>
  <c r="J38" i="15"/>
  <c r="J23" i="15"/>
  <c r="J39" i="15" s="1"/>
  <c r="K215" i="9"/>
  <c r="K211" i="9"/>
  <c r="E71" i="9"/>
  <c r="L70" i="9"/>
  <c r="L18" i="9"/>
  <c r="E19" i="9"/>
  <c r="P40" i="5"/>
  <c r="AE8" i="17" l="1"/>
  <c r="AE30" i="17" s="1"/>
  <c r="H644" i="17" s="1" a="1"/>
  <c r="H644" i="17" s="1"/>
  <c r="AE7" i="17"/>
  <c r="AE29" i="17" s="1"/>
  <c r="H643" i="17" s="1" a="1"/>
  <c r="H643" i="17" s="1"/>
  <c r="AE6" i="17"/>
  <c r="AE28" i="17" s="1"/>
  <c r="H642" i="17" s="1" a="1"/>
  <c r="H642" i="17" s="1"/>
  <c r="D38" i="15"/>
  <c r="AI38" i="15"/>
  <c r="E38" i="15" s="1"/>
  <c r="AI39" i="15"/>
  <c r="E39" i="15" s="1"/>
  <c r="D39" i="15"/>
  <c r="G39" i="15"/>
  <c r="AQ5" i="15"/>
  <c r="K219" i="9"/>
  <c r="K223" i="9"/>
  <c r="L71" i="9"/>
  <c r="E72" i="9"/>
  <c r="E20" i="9"/>
  <c r="L19" i="9"/>
  <c r="Q40" i="5"/>
  <c r="K231" i="9" l="1"/>
  <c r="K227" i="9"/>
  <c r="E126" i="9"/>
  <c r="L125" i="9"/>
  <c r="E73" i="9"/>
  <c r="L72" i="9"/>
  <c r="L20" i="9"/>
  <c r="R40" i="5"/>
  <c r="K235" i="9" l="1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29" i="4" s="1"/>
  <c r="I22" i="9" s="1" a="1"/>
  <c r="I22" i="9" s="1"/>
  <c r="AN22" i="16" s="1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35" i="12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29" i="4" s="1"/>
  <c r="J7" i="11"/>
  <c r="J29" i="11" s="1"/>
  <c r="J18" i="12" s="1"/>
  <c r="J29" i="12" s="1"/>
  <c r="J7" i="13" s="1"/>
  <c r="J29" i="13" s="1"/>
  <c r="D7" i="4"/>
  <c r="D29" i="4" s="1"/>
  <c r="D7" i="11"/>
  <c r="K6" i="4"/>
  <c r="K28" i="4" s="1"/>
  <c r="K6" i="11"/>
  <c r="K28" i="11" s="1"/>
  <c r="K17" i="12" s="1"/>
  <c r="K28" i="12" s="1"/>
  <c r="F6" i="4"/>
  <c r="F28" i="4" s="1"/>
  <c r="I13" i="9" s="1" a="1"/>
  <c r="I13" i="9" s="1"/>
  <c r="AN13" i="16" s="1"/>
  <c r="F6" i="11"/>
  <c r="F28" i="11" s="1"/>
  <c r="F17" i="12" s="1"/>
  <c r="F28" i="12" s="1"/>
  <c r="C7" i="4"/>
  <c r="C29" i="4" s="1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E6" i="4"/>
  <c r="E28" i="4" s="1"/>
  <c r="I5" i="9" s="1" a="1"/>
  <c r="I5" i="9" s="1"/>
  <c r="AN5" i="16" s="1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31" i="4" s="1"/>
  <c r="C9" i="5"/>
  <c r="C31" i="5" s="1"/>
  <c r="K13" i="2"/>
  <c r="K35" i="2" s="1"/>
  <c r="K13" i="8"/>
  <c r="K13" i="7"/>
  <c r="K35" i="7" s="1"/>
  <c r="K35" i="8" s="1"/>
  <c r="K13" i="6"/>
  <c r="K35" i="6" s="1"/>
  <c r="K13" i="4"/>
  <c r="K35" i="4" s="1"/>
  <c r="K13" i="5"/>
  <c r="K35" i="5" s="1"/>
  <c r="I188" i="9" s="1" a="1"/>
  <c r="I188" i="9" s="1"/>
  <c r="AN188" i="16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N11" i="2"/>
  <c r="N33" i="2" s="1"/>
  <c r="N11" i="8"/>
  <c r="N11" i="7"/>
  <c r="N33" i="7" s="1"/>
  <c r="N33" i="8" s="1"/>
  <c r="N11" i="6"/>
  <c r="N33" i="6" s="1"/>
  <c r="N11" i="5"/>
  <c r="N33" i="5" s="1"/>
  <c r="I210" i="9" s="1" a="1"/>
  <c r="I210" i="9" s="1"/>
  <c r="AN210" i="16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AN162" i="16" s="1"/>
  <c r="H11" i="4"/>
  <c r="H33" i="4" s="1"/>
  <c r="O10" i="2"/>
  <c r="O32" i="2" s="1"/>
  <c r="P32" i="2" s="1"/>
  <c r="Q32" i="2" s="1"/>
  <c r="R32" i="2" s="1"/>
  <c r="S32" i="2" s="1"/>
  <c r="T32" i="2" s="1"/>
  <c r="O10" i="8"/>
  <c r="O10" i="7"/>
  <c r="O32" i="7" s="1"/>
  <c r="O32" i="8" s="1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O32" i="4" s="1"/>
  <c r="P32" i="4" s="1"/>
  <c r="Q32" i="4" s="1"/>
  <c r="R32" i="4" s="1"/>
  <c r="S32" i="4" s="1"/>
  <c r="T32" i="4" s="1"/>
  <c r="I129" i="9" s="1" a="1"/>
  <c r="I129" i="9" s="1"/>
  <c r="AN129" i="16" s="1"/>
  <c r="J10" i="2"/>
  <c r="J32" i="2" s="1"/>
  <c r="J10" i="8"/>
  <c r="J10" i="7"/>
  <c r="J32" i="7" s="1"/>
  <c r="J32" i="8" s="1"/>
  <c r="J10" i="6"/>
  <c r="J32" i="6" s="1"/>
  <c r="J10" i="5"/>
  <c r="J32" i="5" s="1"/>
  <c r="I177" i="9" s="1" a="1"/>
  <c r="I177" i="9" s="1"/>
  <c r="AN177" i="16" s="1"/>
  <c r="J10" i="4"/>
  <c r="J32" i="4" s="1"/>
  <c r="D10" i="2"/>
  <c r="D10" i="8"/>
  <c r="D32" i="8" s="1"/>
  <c r="D10" i="7"/>
  <c r="D32" i="7" s="1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31" i="4" s="1"/>
  <c r="K9" i="5"/>
  <c r="K31" i="5" s="1"/>
  <c r="I184" i="9" s="1" a="1"/>
  <c r="I184" i="9" s="1"/>
  <c r="AN184" i="16" s="1"/>
  <c r="F9" i="2"/>
  <c r="F31" i="2" s="1"/>
  <c r="F9" i="8"/>
  <c r="F9" i="7"/>
  <c r="F31" i="7" s="1"/>
  <c r="F31" i="8" s="1"/>
  <c r="F9" i="5"/>
  <c r="F31" i="5" s="1"/>
  <c r="I144" i="9" s="1" a="1"/>
  <c r="I144" i="9" s="1"/>
  <c r="AN144" i="16" s="1"/>
  <c r="F9" i="6"/>
  <c r="F31" i="6" s="1"/>
  <c r="F9" i="4"/>
  <c r="F31" i="4" s="1"/>
  <c r="I16" i="9" s="1" a="1"/>
  <c r="I16" i="9" s="1"/>
  <c r="AN16" i="16" s="1"/>
  <c r="L8" i="2"/>
  <c r="L30" i="2" s="1"/>
  <c r="L8" i="8"/>
  <c r="L8" i="7"/>
  <c r="L30" i="7" s="1"/>
  <c r="L30" i="8" s="1"/>
  <c r="L8" i="5"/>
  <c r="L30" i="5" s="1"/>
  <c r="I191" i="9" s="1" a="1"/>
  <c r="I191" i="9" s="1"/>
  <c r="AN191" i="16" s="1"/>
  <c r="L8" i="6"/>
  <c r="L30" i="6" s="1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6" s="1"/>
  <c r="G8" i="6"/>
  <c r="G30" i="6" s="1"/>
  <c r="G8" i="4"/>
  <c r="G30" i="4" s="1"/>
  <c r="I23" i="9" s="1" a="1"/>
  <c r="I23" i="9" s="1"/>
  <c r="AN23" i="16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6"/>
  <c r="N29" i="6" s="1"/>
  <c r="N7" i="4"/>
  <c r="N29" i="4" s="1"/>
  <c r="I78" i="9" s="1" a="1"/>
  <c r="I78" i="9" s="1"/>
  <c r="AN78" i="16" s="1"/>
  <c r="H7" i="2"/>
  <c r="H29" i="2" s="1"/>
  <c r="H7" i="8"/>
  <c r="H7" i="7"/>
  <c r="H29" i="7" s="1"/>
  <c r="H29" i="8" s="1"/>
  <c r="H7" i="5"/>
  <c r="H29" i="5" s="1"/>
  <c r="I158" i="9" s="1" a="1"/>
  <c r="I158" i="9" s="1"/>
  <c r="AN158" i="16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28" i="7" s="1"/>
  <c r="O28" i="8" s="1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J28" i="6" s="1"/>
  <c r="D6" i="2"/>
  <c r="D6" i="7"/>
  <c r="D28" i="7" s="1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L34" i="4" s="1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35" i="7" s="1"/>
  <c r="O35" i="8" s="1"/>
  <c r="O13" i="6"/>
  <c r="O35" i="6" s="1"/>
  <c r="P35" i="6" s="1"/>
  <c r="Q35" i="6" s="1"/>
  <c r="R35" i="6" s="1"/>
  <c r="S35" i="6" s="1"/>
  <c r="T35" i="6" s="1"/>
  <c r="O13" i="4"/>
  <c r="O35" i="4" s="1"/>
  <c r="P35" i="4" s="1"/>
  <c r="Q35" i="4" s="1"/>
  <c r="R35" i="4" s="1"/>
  <c r="S35" i="4" s="1"/>
  <c r="T35" i="4" s="1"/>
  <c r="I132" i="9" s="1" a="1"/>
  <c r="I132" i="9" s="1"/>
  <c r="AN132" i="16" s="1"/>
  <c r="O13" i="5"/>
  <c r="O35" i="5" s="1"/>
  <c r="I220" i="9" s="1" a="1"/>
  <c r="I220" i="9" s="1"/>
  <c r="AN220" i="16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6" s="1"/>
  <c r="J13" i="4"/>
  <c r="J35" i="4" s="1"/>
  <c r="D13" i="2"/>
  <c r="D13" i="8"/>
  <c r="D35" i="8" s="1"/>
  <c r="D13" i="7"/>
  <c r="D35" i="7" s="1"/>
  <c r="D13" i="6"/>
  <c r="D35" i="6" s="1"/>
  <c r="D13" i="5"/>
  <c r="D35" i="5" s="1"/>
  <c r="D13" i="4"/>
  <c r="D35" i="4" s="1"/>
  <c r="K12" i="2"/>
  <c r="K34" i="2" s="1"/>
  <c r="K12" i="8"/>
  <c r="K12" i="7"/>
  <c r="K34" i="7" s="1"/>
  <c r="K34" i="8" s="1"/>
  <c r="K12" i="6"/>
  <c r="K34" i="6" s="1"/>
  <c r="K12" i="5"/>
  <c r="K34" i="5" s="1"/>
  <c r="I187" i="9" s="1" a="1"/>
  <c r="I187" i="9" s="1"/>
  <c r="AN187" i="16" s="1"/>
  <c r="K12" i="4"/>
  <c r="K34" i="4" s="1"/>
  <c r="F12" i="2"/>
  <c r="F34" i="2" s="1"/>
  <c r="F12" i="8"/>
  <c r="F12" i="7"/>
  <c r="F34" i="7" s="1"/>
  <c r="F34" i="8" s="1"/>
  <c r="F12" i="6"/>
  <c r="F34" i="6" s="1"/>
  <c r="F12" i="5"/>
  <c r="F34" i="5" s="1"/>
  <c r="I147" i="9" s="1" a="1"/>
  <c r="I147" i="9" s="1"/>
  <c r="AN147" i="16" s="1"/>
  <c r="F12" i="4"/>
  <c r="F34" i="4" s="1"/>
  <c r="I19" i="9" s="1" a="1"/>
  <c r="I19" i="9" s="1"/>
  <c r="AN19" i="16" s="1"/>
  <c r="L11" i="2"/>
  <c r="L33" i="2" s="1"/>
  <c r="L11" i="8"/>
  <c r="L11" i="7"/>
  <c r="L33" i="7" s="1"/>
  <c r="L33" i="8" s="1"/>
  <c r="L11" i="6"/>
  <c r="L33" i="6" s="1"/>
  <c r="L11" i="5"/>
  <c r="L33" i="5" s="1"/>
  <c r="I194" i="9" s="1" a="1"/>
  <c r="I194" i="9" s="1"/>
  <c r="AN194" i="16" s="1"/>
  <c r="L11" i="4"/>
  <c r="L33" i="4" s="1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N10" i="2"/>
  <c r="N32" i="2" s="1"/>
  <c r="N10" i="8"/>
  <c r="N10" i="7"/>
  <c r="N32" i="7" s="1"/>
  <c r="N32" i="8" s="1"/>
  <c r="N10" i="6"/>
  <c r="N32" i="6" s="1"/>
  <c r="N10" i="5"/>
  <c r="N32" i="5" s="1"/>
  <c r="I209" i="9" s="1" a="1"/>
  <c r="I209" i="9" s="1"/>
  <c r="AN209" i="16" s="1"/>
  <c r="N10" i="4"/>
  <c r="N32" i="4" s="1"/>
  <c r="H10" i="2"/>
  <c r="H32" i="2" s="1"/>
  <c r="H10" i="8"/>
  <c r="H10" i="7"/>
  <c r="H32" i="7" s="1"/>
  <c r="H32" i="8" s="1"/>
  <c r="H10" i="6"/>
  <c r="H32" i="6" s="1"/>
  <c r="H10" i="5"/>
  <c r="H32" i="5" s="1"/>
  <c r="I161" i="9" s="1" a="1"/>
  <c r="I161" i="9" s="1"/>
  <c r="AN161" i="16" s="1"/>
  <c r="H10" i="4"/>
  <c r="H32" i="4" s="1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31" i="6" s="1"/>
  <c r="P31" i="6" s="1"/>
  <c r="Q31" i="6" s="1"/>
  <c r="R31" i="6" s="1"/>
  <c r="S31" i="6" s="1"/>
  <c r="T31" i="6" s="1"/>
  <c r="O9" i="4"/>
  <c r="O31" i="4" s="1"/>
  <c r="P31" i="4" s="1"/>
  <c r="Q31" i="4" s="1"/>
  <c r="R31" i="4" s="1"/>
  <c r="S31" i="4" s="1"/>
  <c r="T31" i="4" s="1"/>
  <c r="I128" i="9" s="1" a="1"/>
  <c r="I128" i="9" s="1"/>
  <c r="AN128" i="16" s="1"/>
  <c r="O9" i="5"/>
  <c r="O31" i="5" s="1"/>
  <c r="I216" i="9" s="1" a="1"/>
  <c r="I216" i="9" s="1"/>
  <c r="AN216" i="16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J31" i="4" s="1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6" s="1"/>
  <c r="K8" i="6"/>
  <c r="K30" i="6" s="1"/>
  <c r="K8" i="4"/>
  <c r="K30" i="4" s="1"/>
  <c r="F8" i="2"/>
  <c r="F30" i="2" s="1"/>
  <c r="F8" i="8"/>
  <c r="F8" i="7"/>
  <c r="F30" i="7" s="1"/>
  <c r="F30" i="8" s="1"/>
  <c r="F8" i="5"/>
  <c r="F30" i="5" s="1"/>
  <c r="I143" i="9" s="1" a="1"/>
  <c r="I143" i="9" s="1"/>
  <c r="AN143" i="16" s="1"/>
  <c r="F8" i="6"/>
  <c r="F8" i="4"/>
  <c r="F30" i="4" s="1"/>
  <c r="I15" i="9" s="1" a="1"/>
  <c r="I15" i="9" s="1"/>
  <c r="AN15" i="16" s="1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L29" i="4" s="1"/>
  <c r="G7" i="2"/>
  <c r="G29" i="2" s="1"/>
  <c r="G7" i="7"/>
  <c r="G29" i="7" s="1"/>
  <c r="G29" i="8" s="1"/>
  <c r="G7" i="8"/>
  <c r="G7" i="6"/>
  <c r="G29" i="6" s="1"/>
  <c r="G7" i="5"/>
  <c r="G29" i="5" s="1"/>
  <c r="I150" i="9" s="1" a="1"/>
  <c r="I150" i="9" s="1"/>
  <c r="AN150" i="16" s="1"/>
  <c r="N6" i="2"/>
  <c r="N28" i="2" s="1"/>
  <c r="N6" i="8"/>
  <c r="N6" i="7"/>
  <c r="N28" i="7" s="1"/>
  <c r="N28" i="8" s="1"/>
  <c r="N6" i="5"/>
  <c r="N28" i="5" s="1"/>
  <c r="I205" i="9" s="1" a="1"/>
  <c r="I205" i="9" s="1"/>
  <c r="AN205" i="16" s="1"/>
  <c r="N6" i="6"/>
  <c r="N28" i="6" s="1"/>
  <c r="H6" i="2"/>
  <c r="H28" i="2" s="1"/>
  <c r="H6" i="7"/>
  <c r="H28" i="7" s="1"/>
  <c r="H28" i="8" s="1"/>
  <c r="H6" i="8"/>
  <c r="H6" i="5"/>
  <c r="H28" i="5" s="1"/>
  <c r="I157" i="9" s="1" a="1"/>
  <c r="I157" i="9" s="1"/>
  <c r="AN157" i="16" s="1"/>
  <c r="H6" i="6"/>
  <c r="J6" i="4"/>
  <c r="J28" i="4" s="1"/>
  <c r="N6" i="4"/>
  <c r="N28" i="4" s="1"/>
  <c r="I77" i="9" s="1" a="1"/>
  <c r="I77" i="9" s="1"/>
  <c r="AN77" i="16" s="1"/>
  <c r="H7" i="4"/>
  <c r="H29" i="4" s="1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35" i="4" s="1"/>
  <c r="C13" i="5"/>
  <c r="C35" i="5" s="1"/>
  <c r="F13" i="2"/>
  <c r="F35" i="2" s="1"/>
  <c r="F13" i="8"/>
  <c r="F13" i="7"/>
  <c r="F35" i="7" s="1"/>
  <c r="F35" i="8" s="1"/>
  <c r="F13" i="6"/>
  <c r="F35" i="6" s="1"/>
  <c r="F13" i="5"/>
  <c r="F35" i="5" s="1"/>
  <c r="I148" i="9" s="1" a="1"/>
  <c r="I148" i="9" s="1"/>
  <c r="AN148" i="16" s="1"/>
  <c r="F13" i="4"/>
  <c r="F35" i="4" s="1"/>
  <c r="I20" i="9" s="1" a="1"/>
  <c r="I20" i="9" s="1"/>
  <c r="AN20" i="16" s="1"/>
  <c r="C10" i="2"/>
  <c r="C32" i="2" s="1"/>
  <c r="C10" i="8"/>
  <c r="C32" i="8" s="1"/>
  <c r="C10" i="7"/>
  <c r="C32" i="7" s="1"/>
  <c r="C10" i="5"/>
  <c r="C32" i="5" s="1"/>
  <c r="C10" i="6"/>
  <c r="C32" i="6" s="1"/>
  <c r="C10" i="4"/>
  <c r="C32" i="4" s="1"/>
  <c r="N13" i="2"/>
  <c r="N35" i="2" s="1"/>
  <c r="N13" i="8"/>
  <c r="N13" i="7"/>
  <c r="N35" i="7" s="1"/>
  <c r="N35" i="8" s="1"/>
  <c r="N13" i="6"/>
  <c r="N35" i="6" s="1"/>
  <c r="N13" i="5"/>
  <c r="N35" i="5" s="1"/>
  <c r="I212" i="9" s="1" a="1"/>
  <c r="I212" i="9" s="1"/>
  <c r="AN212" i="16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34" i="7" s="1"/>
  <c r="O34" i="8" s="1"/>
  <c r="O12" i="6"/>
  <c r="O34" i="6" s="1"/>
  <c r="P34" i="6" s="1"/>
  <c r="Q34" i="6" s="1"/>
  <c r="R34" i="6" s="1"/>
  <c r="S34" i="6" s="1"/>
  <c r="T34" i="6" s="1"/>
  <c r="O12" i="5"/>
  <c r="O34" i="5" s="1"/>
  <c r="I219" i="9" s="1" a="1"/>
  <c r="I219" i="9" s="1"/>
  <c r="AN219" i="16" s="1"/>
  <c r="O12" i="4"/>
  <c r="O34" i="4" s="1"/>
  <c r="P34" i="4" s="1"/>
  <c r="Q34" i="4" s="1"/>
  <c r="R34" i="4" s="1"/>
  <c r="S34" i="4" s="1"/>
  <c r="T34" i="4" s="1"/>
  <c r="I131" i="9" s="1" a="1"/>
  <c r="I131" i="9" s="1"/>
  <c r="AN131" i="16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AN179" i="16" s="1"/>
  <c r="J12" i="4"/>
  <c r="J34" i="4" s="1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33" i="7" s="1"/>
  <c r="K33" i="8" s="1"/>
  <c r="K11" i="6"/>
  <c r="K33" i="6" s="1"/>
  <c r="K11" i="4"/>
  <c r="K33" i="4" s="1"/>
  <c r="K11" i="5"/>
  <c r="K33" i="5" s="1"/>
  <c r="I186" i="9" s="1" a="1"/>
  <c r="I186" i="9" s="1"/>
  <c r="AN186" i="16" s="1"/>
  <c r="F11" i="2"/>
  <c r="F33" i="2" s="1"/>
  <c r="F11" i="8"/>
  <c r="F11" i="7"/>
  <c r="F33" i="7" s="1"/>
  <c r="F33" i="8" s="1"/>
  <c r="F11" i="6"/>
  <c r="F33" i="6" s="1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6" s="1"/>
  <c r="L10" i="4"/>
  <c r="L32" i="4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G10" i="4"/>
  <c r="G32" i="4" s="1"/>
  <c r="I25" i="9" s="1" a="1"/>
  <c r="I25" i="9" s="1"/>
  <c r="AN25" i="16" s="1"/>
  <c r="N9" i="2"/>
  <c r="N31" i="2" s="1"/>
  <c r="N9" i="8"/>
  <c r="N9" i="7"/>
  <c r="N31" i="7" s="1"/>
  <c r="N31" i="8" s="1"/>
  <c r="N9" i="5"/>
  <c r="N31" i="5" s="1"/>
  <c r="I208" i="9" s="1" a="1"/>
  <c r="I208" i="9" s="1"/>
  <c r="AN208" i="16" s="1"/>
  <c r="N9" i="6"/>
  <c r="N31" i="6" s="1"/>
  <c r="N9" i="4"/>
  <c r="N31" i="4" s="1"/>
  <c r="H9" i="2"/>
  <c r="H31" i="2" s="1"/>
  <c r="H9" i="8"/>
  <c r="H9" i="7"/>
  <c r="H31" i="7" s="1"/>
  <c r="H31" i="8" s="1"/>
  <c r="H9" i="5"/>
  <c r="H31" i="5" s="1"/>
  <c r="I160" i="9" s="1" a="1"/>
  <c r="I160" i="9" s="1"/>
  <c r="AN160" i="16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6" s="1"/>
  <c r="O8" i="6"/>
  <c r="O30" i="6" s="1"/>
  <c r="P30" i="6" s="1"/>
  <c r="Q30" i="6" s="1"/>
  <c r="R30" i="6" s="1"/>
  <c r="S30" i="6" s="1"/>
  <c r="T30" i="6" s="1"/>
  <c r="O8" i="4"/>
  <c r="O30" i="4" s="1"/>
  <c r="P30" i="4" s="1"/>
  <c r="Q30" i="4" s="1"/>
  <c r="R30" i="4" s="1"/>
  <c r="S30" i="4" s="1"/>
  <c r="T30" i="4" s="1"/>
  <c r="I127" i="9" s="1" a="1"/>
  <c r="I127" i="9" s="1"/>
  <c r="AN127" i="16" s="1"/>
  <c r="J8" i="2"/>
  <c r="J30" i="2" s="1"/>
  <c r="J8" i="8"/>
  <c r="J8" i="7"/>
  <c r="J30" i="7" s="1"/>
  <c r="J30" i="8" s="1"/>
  <c r="J8" i="5"/>
  <c r="J30" i="5" s="1"/>
  <c r="I175" i="9" s="1" a="1"/>
  <c r="I175" i="9" s="1"/>
  <c r="AN175" i="16" s="1"/>
  <c r="J8" i="6"/>
  <c r="J30" i="6" s="1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6" s="1"/>
  <c r="F7" i="2"/>
  <c r="F29" i="2" s="1"/>
  <c r="F7" i="8"/>
  <c r="F7" i="7"/>
  <c r="F29" i="7" s="1"/>
  <c r="F29" i="8" s="1"/>
  <c r="F7" i="5"/>
  <c r="F29" i="5" s="1"/>
  <c r="I142" i="9" s="1" a="1"/>
  <c r="I142" i="9" s="1"/>
  <c r="AN142" i="16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AN189" i="16" s="1"/>
  <c r="L6" i="6"/>
  <c r="L28" i="6" s="1"/>
  <c r="G6" i="2"/>
  <c r="G28" i="2" s="1"/>
  <c r="G6" i="8"/>
  <c r="G6" i="7"/>
  <c r="G28" i="7" s="1"/>
  <c r="G28" i="8" s="1"/>
  <c r="G6" i="5"/>
  <c r="G28" i="5" s="1"/>
  <c r="I149" i="9" s="1" a="1"/>
  <c r="I149" i="9" s="1"/>
  <c r="AN149" i="16" s="1"/>
  <c r="G6" i="6"/>
  <c r="G28" i="6" s="1"/>
  <c r="C6" i="4"/>
  <c r="C28" i="4" s="1"/>
  <c r="G6" i="4"/>
  <c r="G28" i="4" s="1"/>
  <c r="I21" i="9" s="1" a="1"/>
  <c r="I21" i="9" s="1"/>
  <c r="AN21" i="16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6" s="1"/>
  <c r="L13" i="4"/>
  <c r="L35" i="4" s="1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6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6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6" s="1"/>
  <c r="H12" i="4"/>
  <c r="H34" i="4" s="1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33" i="6" s="1"/>
  <c r="P33" i="6" s="1"/>
  <c r="Q33" i="6" s="1"/>
  <c r="R33" i="6" s="1"/>
  <c r="S33" i="6" s="1"/>
  <c r="T33" i="6" s="1"/>
  <c r="O11" i="4"/>
  <c r="O33" i="4" s="1"/>
  <c r="P33" i="4" s="1"/>
  <c r="Q33" i="4" s="1"/>
  <c r="R33" i="4" s="1"/>
  <c r="S33" i="4" s="1"/>
  <c r="T33" i="4" s="1"/>
  <c r="I130" i="9" s="1" a="1"/>
  <c r="I130" i="9" s="1"/>
  <c r="AN130" i="16" s="1"/>
  <c r="O11" i="5"/>
  <c r="O33" i="5" s="1"/>
  <c r="I218" i="9" s="1" a="1"/>
  <c r="I218" i="9" s="1"/>
  <c r="AN218" i="16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AN185" i="16" s="1"/>
  <c r="K10" i="4"/>
  <c r="K32" i="4" s="1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AN145" i="16" s="1"/>
  <c r="F10" i="4"/>
  <c r="F32" i="4" s="1"/>
  <c r="I17" i="9" s="1" a="1"/>
  <c r="I17" i="9" s="1"/>
  <c r="AN17" i="16" s="1"/>
  <c r="L9" i="2"/>
  <c r="L31" i="2" s="1"/>
  <c r="L9" i="8"/>
  <c r="L9" i="7"/>
  <c r="L31" i="7" s="1"/>
  <c r="L31" i="8" s="1"/>
  <c r="L9" i="5"/>
  <c r="L31" i="5" s="1"/>
  <c r="I192" i="9" s="1" a="1"/>
  <c r="I192" i="9" s="1"/>
  <c r="AN192" i="16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N8" i="2"/>
  <c r="N30" i="2" s="1"/>
  <c r="N8" i="8"/>
  <c r="N8" i="7"/>
  <c r="N30" i="7" s="1"/>
  <c r="N30" i="8" s="1"/>
  <c r="N8" i="5"/>
  <c r="N30" i="5" s="1"/>
  <c r="I207" i="9" s="1" a="1"/>
  <c r="I207" i="9" s="1"/>
  <c r="AN207" i="16" s="1"/>
  <c r="N8" i="6"/>
  <c r="N30" i="6" s="1"/>
  <c r="N8" i="4"/>
  <c r="N30" i="4" s="1"/>
  <c r="I79" i="9" s="1" a="1"/>
  <c r="I79" i="9" s="1"/>
  <c r="AN79" i="16" s="1"/>
  <c r="H8" i="2"/>
  <c r="H30" i="2" s="1"/>
  <c r="H8" i="8"/>
  <c r="H8" i="7"/>
  <c r="H30" i="7" s="1"/>
  <c r="H30" i="8" s="1"/>
  <c r="H8" i="5"/>
  <c r="H30" i="5" s="1"/>
  <c r="I159" i="9" s="1" a="1"/>
  <c r="I159" i="9" s="1"/>
  <c r="AN159" i="16" s="1"/>
  <c r="H8" i="6"/>
  <c r="H30" i="6" s="1"/>
  <c r="H8" i="4"/>
  <c r="H30" i="4" s="1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6" s="1"/>
  <c r="O7" i="5"/>
  <c r="O29" i="5" s="1"/>
  <c r="I214" i="9" s="1" a="1"/>
  <c r="I214" i="9" s="1"/>
  <c r="AN214" i="16" s="1"/>
  <c r="J7" i="2"/>
  <c r="J29" i="2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6" s="1"/>
  <c r="F6" i="6"/>
  <c r="F28" i="6" s="1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AN133" i="16" s="1"/>
  <c r="D6" i="4"/>
  <c r="D28" i="4" s="1"/>
  <c r="H6" i="4"/>
  <c r="H28" i="4" s="1"/>
  <c r="L6" i="4"/>
  <c r="L28" i="4" s="1"/>
  <c r="F7" i="4"/>
  <c r="F29" i="4" s="1"/>
  <c r="I14" i="9" s="1" a="1"/>
  <c r="I14" i="9" s="1"/>
  <c r="AN14" i="16" s="1"/>
  <c r="K7" i="4"/>
  <c r="K29" i="4" s="1"/>
  <c r="H28" i="6"/>
  <c r="F30" i="6"/>
  <c r="E81" i="9"/>
  <c r="L80" i="9"/>
  <c r="L28" i="9"/>
  <c r="B26" i="7"/>
  <c r="L24" i="6"/>
  <c r="B26" i="6"/>
  <c r="I24" i="6"/>
  <c r="B26" i="4"/>
  <c r="P17" i="1"/>
  <c r="P21" i="1"/>
  <c r="P24" i="1"/>
  <c r="P20" i="1"/>
  <c r="P23" i="1"/>
  <c r="P19" i="1"/>
  <c r="P22" i="1"/>
  <c r="P18" i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I5" i="16" l="1"/>
  <c r="J5" i="16" s="1"/>
  <c r="P5" i="16" s="1"/>
  <c r="I21" i="16"/>
  <c r="J21" i="16" s="1"/>
  <c r="P21" i="16" s="1"/>
  <c r="I13" i="16"/>
  <c r="J13" i="16" s="1"/>
  <c r="P13" i="16" s="1"/>
  <c r="I141" i="16"/>
  <c r="J141" i="16" s="1"/>
  <c r="P141" i="16" s="1"/>
  <c r="I133" i="16"/>
  <c r="J133" i="16" s="1"/>
  <c r="P133" i="16" s="1"/>
  <c r="I149" i="16"/>
  <c r="J149" i="16" s="1"/>
  <c r="P149" i="16" s="1"/>
  <c r="I157" i="16"/>
  <c r="J157" i="16" s="1"/>
  <c r="P157" i="16" s="1"/>
  <c r="P23" i="11"/>
  <c r="P23" i="7"/>
  <c r="P23" i="8" s="1"/>
  <c r="P20" i="11"/>
  <c r="P20" i="7"/>
  <c r="P24" i="11"/>
  <c r="P24" i="7"/>
  <c r="P21" i="11"/>
  <c r="P21" i="7"/>
  <c r="P17" i="11"/>
  <c r="P17" i="7"/>
  <c r="P18" i="11"/>
  <c r="P18" i="7"/>
  <c r="P22" i="11"/>
  <c r="P22" i="7"/>
  <c r="P19" i="11"/>
  <c r="P19" i="7"/>
  <c r="J35" i="12"/>
  <c r="L35" i="6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I80" i="9" a="1"/>
  <c r="I80" i="9" s="1"/>
  <c r="AN80" i="16" s="1"/>
  <c r="P23" i="5"/>
  <c r="P23" i="6"/>
  <c r="P19" i="6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M6" i="4"/>
  <c r="M28" i="4" s="1"/>
  <c r="I69" i="9" s="1" a="1"/>
  <c r="I69" i="9" s="1"/>
  <c r="AN69" i="16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I9" i="2"/>
  <c r="I31" i="2" s="1"/>
  <c r="I9" i="8"/>
  <c r="I9" i="7"/>
  <c r="I31" i="7" s="1"/>
  <c r="I31" i="8" s="1"/>
  <c r="I9" i="5"/>
  <c r="I31" i="5" s="1"/>
  <c r="I168" i="9" s="1" a="1"/>
  <c r="I168" i="9" s="1"/>
  <c r="AN168" i="16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6" s="1"/>
  <c r="M10" i="5"/>
  <c r="M32" i="5" s="1"/>
  <c r="I201" i="9" s="1" a="1"/>
  <c r="I201" i="9" s="1"/>
  <c r="AN201" i="16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6" s="1"/>
  <c r="E12" i="5"/>
  <c r="E34" i="5" s="1"/>
  <c r="I139" i="9" s="1" a="1"/>
  <c r="I139" i="9" s="1"/>
  <c r="AN139" i="16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P18" i="4"/>
  <c r="P20" i="5"/>
  <c r="E7" i="2"/>
  <c r="E29" i="2" s="1"/>
  <c r="E7" i="8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6" s="1"/>
  <c r="M9" i="2"/>
  <c r="M31" i="2" s="1"/>
  <c r="M9" i="8"/>
  <c r="M9" i="7"/>
  <c r="M31" i="7" s="1"/>
  <c r="M31" i="8" s="1"/>
  <c r="M9" i="5"/>
  <c r="M31" i="5" s="1"/>
  <c r="I200" i="9" s="1" a="1"/>
  <c r="I200" i="9" s="1"/>
  <c r="AN200" i="16" s="1"/>
  <c r="M9" i="6"/>
  <c r="M31" i="6" s="1"/>
  <c r="M9" i="4"/>
  <c r="M31" i="4" s="1"/>
  <c r="I72" i="9" s="1" a="1"/>
  <c r="I72" i="9" s="1"/>
  <c r="AN72" i="16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E11" i="4"/>
  <c r="E33" i="4" s="1"/>
  <c r="I10" i="9" s="1" a="1"/>
  <c r="I10" i="9" s="1"/>
  <c r="AN10" i="16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6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P19" i="5"/>
  <c r="P22" i="6"/>
  <c r="P18" i="6"/>
  <c r="I7" i="2"/>
  <c r="I29" i="2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6" s="1"/>
  <c r="E10" i="5"/>
  <c r="E32" i="5" s="1"/>
  <c r="I137" i="9" s="1" a="1"/>
  <c r="I137" i="9" s="1"/>
  <c r="AN137" i="16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6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E9" i="2"/>
  <c r="E31" i="2" s="1"/>
  <c r="E9" i="8"/>
  <c r="E9" i="7"/>
  <c r="E31" i="7" s="1"/>
  <c r="E31" i="8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6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6" s="1"/>
  <c r="M11" i="4"/>
  <c r="M33" i="4" s="1"/>
  <c r="I74" i="9" s="1" a="1"/>
  <c r="I74" i="9" s="1"/>
  <c r="AN74" i="16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6" s="1"/>
  <c r="E13" i="4"/>
  <c r="E35" i="4" s="1"/>
  <c r="I12" i="9" s="1" a="1"/>
  <c r="I12" i="9" s="1"/>
  <c r="AN12" i="16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I28" i="9" a="1"/>
  <c r="I28" i="9" s="1"/>
  <c r="AN28" i="16" s="1"/>
  <c r="L81" i="9"/>
  <c r="I81" i="9" s="1" a="1"/>
  <c r="I81" i="9" s="1"/>
  <c r="AN81" i="16" s="1"/>
  <c r="E82" i="9"/>
  <c r="L29" i="9"/>
  <c r="I29" i="9" s="1" a="1"/>
  <c r="I29" i="9" s="1"/>
  <c r="AN29" i="16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6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P19" i="2"/>
  <c r="P31" i="1"/>
  <c r="P8" i="11" s="1"/>
  <c r="Q19" i="1"/>
  <c r="P33" i="1"/>
  <c r="P10" i="11" s="1"/>
  <c r="Q21" i="1"/>
  <c r="P21" i="2"/>
  <c r="P23" i="2"/>
  <c r="P35" i="1"/>
  <c r="P12" i="11" s="1"/>
  <c r="Q23" i="1"/>
  <c r="P29" i="1"/>
  <c r="P6" i="11" s="1"/>
  <c r="Q17" i="1"/>
  <c r="P17" i="2"/>
  <c r="Q21" i="11" l="1"/>
  <c r="Q17" i="11"/>
  <c r="Q23" i="11"/>
  <c r="G146" i="16"/>
  <c r="G154" i="16"/>
  <c r="G194" i="16"/>
  <c r="G202" i="16"/>
  <c r="G178" i="16"/>
  <c r="G138" i="16"/>
  <c r="G162" i="16"/>
  <c r="G218" i="16"/>
  <c r="G170" i="16"/>
  <c r="G210" i="16"/>
  <c r="G186" i="16"/>
  <c r="Q19" i="7"/>
  <c r="I205" i="16"/>
  <c r="J205" i="16" s="1"/>
  <c r="P205" i="16" s="1"/>
  <c r="I12" i="16"/>
  <c r="J12" i="16" s="1"/>
  <c r="P12" i="16" s="1"/>
  <c r="I20" i="16"/>
  <c r="J20" i="16" s="1"/>
  <c r="P20" i="16" s="1"/>
  <c r="I28" i="16"/>
  <c r="J28" i="16" s="1"/>
  <c r="P28" i="16" s="1"/>
  <c r="I204" i="16"/>
  <c r="J204" i="16" s="1"/>
  <c r="P204" i="16" s="1"/>
  <c r="I212" i="16"/>
  <c r="J212" i="16" s="1"/>
  <c r="P212" i="16" s="1"/>
  <c r="I188" i="16"/>
  <c r="J188" i="16" s="1"/>
  <c r="P188" i="16" s="1"/>
  <c r="I180" i="16"/>
  <c r="J180" i="16" s="1"/>
  <c r="P180" i="16" s="1"/>
  <c r="I148" i="16"/>
  <c r="J148" i="16" s="1"/>
  <c r="P148" i="16" s="1"/>
  <c r="I156" i="16"/>
  <c r="J156" i="16" s="1"/>
  <c r="P156" i="16" s="1"/>
  <c r="I164" i="16"/>
  <c r="J164" i="16" s="1"/>
  <c r="P164" i="16" s="1"/>
  <c r="I220" i="16"/>
  <c r="J220" i="16" s="1"/>
  <c r="P220" i="16" s="1"/>
  <c r="I172" i="16"/>
  <c r="J172" i="16" s="1"/>
  <c r="P172" i="16" s="1"/>
  <c r="I140" i="16"/>
  <c r="J140" i="16" s="1"/>
  <c r="P140" i="16" s="1"/>
  <c r="I196" i="16"/>
  <c r="J196" i="16" s="1"/>
  <c r="P196" i="16" s="1"/>
  <c r="G42" i="16"/>
  <c r="G66" i="16"/>
  <c r="G90" i="16"/>
  <c r="G10" i="16"/>
  <c r="G58" i="16"/>
  <c r="G50" i="16"/>
  <c r="G82" i="16"/>
  <c r="G74" i="16"/>
  <c r="G18" i="16"/>
  <c r="G34" i="16"/>
  <c r="G26" i="16"/>
  <c r="G167" i="16"/>
  <c r="G135" i="16"/>
  <c r="G199" i="16"/>
  <c r="G207" i="16"/>
  <c r="G143" i="16"/>
  <c r="G183" i="16"/>
  <c r="G175" i="16"/>
  <c r="G159" i="16"/>
  <c r="G151" i="16"/>
  <c r="G191" i="16"/>
  <c r="I181" i="16"/>
  <c r="J181" i="16" s="1"/>
  <c r="P181" i="16" s="1"/>
  <c r="Q133" i="16"/>
  <c r="R133" i="16"/>
  <c r="S133" i="16" s="1"/>
  <c r="I137" i="16"/>
  <c r="J137" i="16" s="1"/>
  <c r="P137" i="16" s="1"/>
  <c r="I209" i="16"/>
  <c r="J209" i="16" s="1"/>
  <c r="P209" i="16" s="1"/>
  <c r="I177" i="16"/>
  <c r="J177" i="16" s="1"/>
  <c r="P177" i="16" s="1"/>
  <c r="I145" i="16"/>
  <c r="J145" i="16" s="1"/>
  <c r="P145" i="16" s="1"/>
  <c r="I169" i="16"/>
  <c r="J169" i="16" s="1"/>
  <c r="P169" i="16" s="1"/>
  <c r="I185" i="16"/>
  <c r="J185" i="16" s="1"/>
  <c r="P185" i="16" s="1"/>
  <c r="I153" i="16"/>
  <c r="J153" i="16" s="1"/>
  <c r="P153" i="16" s="1"/>
  <c r="I193" i="16"/>
  <c r="J193" i="16" s="1"/>
  <c r="P193" i="16" s="1"/>
  <c r="I217" i="16"/>
  <c r="J217" i="16" s="1"/>
  <c r="P217" i="16" s="1"/>
  <c r="I201" i="16"/>
  <c r="J201" i="16" s="1"/>
  <c r="P201" i="16" s="1"/>
  <c r="I161" i="16"/>
  <c r="J161" i="16" s="1"/>
  <c r="P161" i="16" s="1"/>
  <c r="G15" i="16"/>
  <c r="G23" i="16"/>
  <c r="G55" i="16"/>
  <c r="G31" i="16"/>
  <c r="G7" i="16"/>
  <c r="G39" i="16"/>
  <c r="G71" i="16"/>
  <c r="G63" i="16"/>
  <c r="G79" i="16"/>
  <c r="G47" i="16"/>
  <c r="I173" i="16"/>
  <c r="J173" i="16" s="1"/>
  <c r="P173" i="16" s="1"/>
  <c r="I165" i="16"/>
  <c r="J165" i="16" s="1"/>
  <c r="P165" i="16" s="1"/>
  <c r="Q21" i="16"/>
  <c r="R21" i="16"/>
  <c r="S21" i="16" s="1"/>
  <c r="I26" i="16"/>
  <c r="J26" i="16" s="1"/>
  <c r="P26" i="16" s="1"/>
  <c r="I10" i="16"/>
  <c r="J10" i="16" s="1"/>
  <c r="P10" i="16" s="1"/>
  <c r="I18" i="16"/>
  <c r="J18" i="16" s="1"/>
  <c r="P18" i="16" s="1"/>
  <c r="G81" i="16"/>
  <c r="G73" i="16"/>
  <c r="G33" i="16"/>
  <c r="G41" i="16"/>
  <c r="G65" i="16"/>
  <c r="G89" i="16"/>
  <c r="G9" i="16"/>
  <c r="G57" i="16"/>
  <c r="G17" i="16"/>
  <c r="G25" i="16"/>
  <c r="G49" i="16"/>
  <c r="G59" i="16"/>
  <c r="G35" i="16"/>
  <c r="G51" i="16"/>
  <c r="G83" i="16"/>
  <c r="G11" i="16"/>
  <c r="G91" i="16"/>
  <c r="G27" i="16"/>
  <c r="G43" i="16"/>
  <c r="G19" i="16"/>
  <c r="G67" i="16"/>
  <c r="G75" i="16"/>
  <c r="Q157" i="16"/>
  <c r="R157" i="16"/>
  <c r="S157" i="16" s="1"/>
  <c r="Q141" i="16"/>
  <c r="R141" i="16"/>
  <c r="I24" i="16"/>
  <c r="J24" i="16" s="1"/>
  <c r="P24" i="16" s="1"/>
  <c r="I8" i="16"/>
  <c r="J8" i="16" s="1"/>
  <c r="P8" i="16" s="1"/>
  <c r="I16" i="16"/>
  <c r="J16" i="16" s="1"/>
  <c r="P16" i="16" s="1"/>
  <c r="I25" i="16"/>
  <c r="J25" i="16" s="1"/>
  <c r="P25" i="16" s="1"/>
  <c r="I9" i="16"/>
  <c r="J9" i="16" s="1"/>
  <c r="P9" i="16" s="1"/>
  <c r="I17" i="16"/>
  <c r="J17" i="16" s="1"/>
  <c r="P17" i="16" s="1"/>
  <c r="I155" i="16"/>
  <c r="J155" i="16" s="1"/>
  <c r="P155" i="16" s="1"/>
  <c r="I211" i="16"/>
  <c r="J211" i="16" s="1"/>
  <c r="P211" i="16" s="1"/>
  <c r="I203" i="16"/>
  <c r="J203" i="16" s="1"/>
  <c r="P203" i="16" s="1"/>
  <c r="I187" i="16"/>
  <c r="J187" i="16" s="1"/>
  <c r="P187" i="16" s="1"/>
  <c r="I147" i="16"/>
  <c r="J147" i="16" s="1"/>
  <c r="P147" i="16" s="1"/>
  <c r="I219" i="16"/>
  <c r="J219" i="16" s="1"/>
  <c r="P219" i="16" s="1"/>
  <c r="I171" i="16"/>
  <c r="J171" i="16" s="1"/>
  <c r="P171" i="16" s="1"/>
  <c r="I195" i="16"/>
  <c r="J195" i="16" s="1"/>
  <c r="P195" i="16" s="1"/>
  <c r="I163" i="16"/>
  <c r="J163" i="16" s="1"/>
  <c r="P163" i="16" s="1"/>
  <c r="I179" i="16"/>
  <c r="J179" i="16" s="1"/>
  <c r="P179" i="16" s="1"/>
  <c r="I139" i="16"/>
  <c r="J139" i="16" s="1"/>
  <c r="P139" i="16" s="1"/>
  <c r="I192" i="16"/>
  <c r="J192" i="16" s="1"/>
  <c r="P192" i="16" s="1"/>
  <c r="I144" i="16"/>
  <c r="J144" i="16" s="1"/>
  <c r="P144" i="16" s="1"/>
  <c r="I200" i="16"/>
  <c r="J200" i="16" s="1"/>
  <c r="P200" i="16" s="1"/>
  <c r="I160" i="16"/>
  <c r="J160" i="16" s="1"/>
  <c r="P160" i="16" s="1"/>
  <c r="I208" i="16"/>
  <c r="J208" i="16" s="1"/>
  <c r="P208" i="16" s="1"/>
  <c r="I136" i="16"/>
  <c r="J136" i="16" s="1"/>
  <c r="P136" i="16" s="1"/>
  <c r="I168" i="16"/>
  <c r="J168" i="16" s="1"/>
  <c r="P168" i="16" s="1"/>
  <c r="I152" i="16"/>
  <c r="J152" i="16" s="1"/>
  <c r="P152" i="16" s="1"/>
  <c r="I184" i="16"/>
  <c r="J184" i="16" s="1"/>
  <c r="P184" i="16" s="1"/>
  <c r="I216" i="16"/>
  <c r="J216" i="16" s="1"/>
  <c r="P216" i="16" s="1"/>
  <c r="I176" i="16"/>
  <c r="J176" i="16" s="1"/>
  <c r="P176" i="16" s="1"/>
  <c r="I186" i="16"/>
  <c r="J186" i="16" s="1"/>
  <c r="P186" i="16" s="1"/>
  <c r="I194" i="16"/>
  <c r="J194" i="16" s="1"/>
  <c r="P194" i="16" s="1"/>
  <c r="I202" i="16"/>
  <c r="J202" i="16" s="1"/>
  <c r="P202" i="16" s="1"/>
  <c r="I178" i="16"/>
  <c r="J178" i="16" s="1"/>
  <c r="P178" i="16" s="1"/>
  <c r="I170" i="16"/>
  <c r="J170" i="16" s="1"/>
  <c r="P170" i="16" s="1"/>
  <c r="I162" i="16"/>
  <c r="J162" i="16" s="1"/>
  <c r="P162" i="16" s="1"/>
  <c r="I154" i="16"/>
  <c r="J154" i="16" s="1"/>
  <c r="P154" i="16" s="1"/>
  <c r="I218" i="16"/>
  <c r="J218" i="16" s="1"/>
  <c r="P218" i="16" s="1"/>
  <c r="I210" i="16"/>
  <c r="J210" i="16" s="1"/>
  <c r="P210" i="16" s="1"/>
  <c r="I146" i="16"/>
  <c r="J146" i="16" s="1"/>
  <c r="P146" i="16" s="1"/>
  <c r="I138" i="16"/>
  <c r="J138" i="16" s="1"/>
  <c r="P138" i="16" s="1"/>
  <c r="I11" i="16"/>
  <c r="J11" i="16" s="1"/>
  <c r="P11" i="16" s="1"/>
  <c r="I27" i="16"/>
  <c r="J27" i="16" s="1"/>
  <c r="P27" i="16" s="1"/>
  <c r="I19" i="16"/>
  <c r="J19" i="16" s="1"/>
  <c r="P19" i="16" s="1"/>
  <c r="G137" i="16"/>
  <c r="G209" i="16"/>
  <c r="G169" i="16"/>
  <c r="G193" i="16"/>
  <c r="G185" i="16"/>
  <c r="G201" i="16"/>
  <c r="G177" i="16"/>
  <c r="G153" i="16"/>
  <c r="G161" i="16"/>
  <c r="G145" i="16"/>
  <c r="G217" i="16"/>
  <c r="G179" i="16"/>
  <c r="G211" i="16"/>
  <c r="G187" i="16"/>
  <c r="G203" i="16"/>
  <c r="G139" i="16"/>
  <c r="G155" i="16"/>
  <c r="G147" i="16"/>
  <c r="G219" i="16"/>
  <c r="G195" i="16"/>
  <c r="G171" i="16"/>
  <c r="G163" i="16"/>
  <c r="Q149" i="16"/>
  <c r="R149" i="16"/>
  <c r="S149" i="16" s="1"/>
  <c r="I6" i="16"/>
  <c r="J6" i="16" s="1"/>
  <c r="P6" i="16" s="1"/>
  <c r="I14" i="16"/>
  <c r="J14" i="16" s="1"/>
  <c r="P14" i="16" s="1"/>
  <c r="I22" i="16"/>
  <c r="J22" i="16" s="1"/>
  <c r="P22" i="16" s="1"/>
  <c r="I151" i="16"/>
  <c r="J151" i="16" s="1"/>
  <c r="P151" i="16" s="1"/>
  <c r="I183" i="16"/>
  <c r="J183" i="16" s="1"/>
  <c r="P183" i="16" s="1"/>
  <c r="I159" i="16"/>
  <c r="J159" i="16" s="1"/>
  <c r="P159" i="16" s="1"/>
  <c r="I191" i="16"/>
  <c r="J191" i="16" s="1"/>
  <c r="P191" i="16" s="1"/>
  <c r="I175" i="16"/>
  <c r="J175" i="16" s="1"/>
  <c r="P175" i="16" s="1"/>
  <c r="I199" i="16"/>
  <c r="J199" i="16" s="1"/>
  <c r="P199" i="16" s="1"/>
  <c r="I135" i="16"/>
  <c r="J135" i="16" s="1"/>
  <c r="P135" i="16" s="1"/>
  <c r="I143" i="16"/>
  <c r="J143" i="16" s="1"/>
  <c r="P143" i="16" s="1"/>
  <c r="I167" i="16"/>
  <c r="J167" i="16" s="1"/>
  <c r="P167" i="16" s="1"/>
  <c r="I207" i="16"/>
  <c r="J207" i="16" s="1"/>
  <c r="P207" i="16" s="1"/>
  <c r="I215" i="16"/>
  <c r="J215" i="16" s="1"/>
  <c r="P215" i="16" s="1"/>
  <c r="G56" i="16"/>
  <c r="G80" i="16"/>
  <c r="G24" i="16"/>
  <c r="G32" i="16"/>
  <c r="G72" i="16"/>
  <c r="G40" i="16"/>
  <c r="G8" i="16"/>
  <c r="G48" i="16"/>
  <c r="G16" i="16"/>
  <c r="G64" i="16"/>
  <c r="G88" i="16"/>
  <c r="I213" i="16"/>
  <c r="J213" i="16" s="1"/>
  <c r="P213" i="16" s="1"/>
  <c r="I197" i="16"/>
  <c r="J197" i="16" s="1"/>
  <c r="P197" i="16" s="1"/>
  <c r="I29" i="16"/>
  <c r="J29" i="16" s="1"/>
  <c r="P29" i="16" s="1"/>
  <c r="I23" i="16"/>
  <c r="J23" i="16" s="1"/>
  <c r="P23" i="16" s="1"/>
  <c r="I15" i="16"/>
  <c r="J15" i="16" s="1"/>
  <c r="P15" i="16" s="1"/>
  <c r="I7" i="16"/>
  <c r="J7" i="16" s="1"/>
  <c r="P7" i="16" s="1"/>
  <c r="G160" i="16"/>
  <c r="G192" i="16"/>
  <c r="G176" i="16"/>
  <c r="G152" i="16"/>
  <c r="G208" i="16"/>
  <c r="G168" i="16"/>
  <c r="G136" i="16"/>
  <c r="G184" i="16"/>
  <c r="G144" i="16"/>
  <c r="G216" i="16"/>
  <c r="G200" i="16"/>
  <c r="G158" i="16"/>
  <c r="G206" i="16"/>
  <c r="G134" i="16"/>
  <c r="G182" i="16"/>
  <c r="G190" i="16"/>
  <c r="G198" i="16"/>
  <c r="G142" i="16"/>
  <c r="G150" i="16"/>
  <c r="G214" i="16"/>
  <c r="G174" i="16"/>
  <c r="G166" i="16"/>
  <c r="I189" i="16"/>
  <c r="J189" i="16" s="1"/>
  <c r="P189" i="16" s="1"/>
  <c r="I158" i="16"/>
  <c r="J158" i="16" s="1"/>
  <c r="P158" i="16" s="1"/>
  <c r="I142" i="16"/>
  <c r="J142" i="16" s="1"/>
  <c r="P142" i="16" s="1"/>
  <c r="I198" i="16"/>
  <c r="J198" i="16" s="1"/>
  <c r="P198" i="16" s="1"/>
  <c r="I174" i="16"/>
  <c r="J174" i="16" s="1"/>
  <c r="P174" i="16" s="1"/>
  <c r="I150" i="16"/>
  <c r="J150" i="16" s="1"/>
  <c r="P150" i="16" s="1"/>
  <c r="I182" i="16"/>
  <c r="J182" i="16" s="1"/>
  <c r="P182" i="16" s="1"/>
  <c r="I214" i="16"/>
  <c r="J214" i="16" s="1"/>
  <c r="P214" i="16" s="1"/>
  <c r="I206" i="16"/>
  <c r="J206" i="16" s="1"/>
  <c r="P206" i="16" s="1"/>
  <c r="I134" i="16"/>
  <c r="J134" i="16" s="1"/>
  <c r="P134" i="16" s="1"/>
  <c r="I190" i="16"/>
  <c r="J190" i="16" s="1"/>
  <c r="P190" i="16" s="1"/>
  <c r="I166" i="16"/>
  <c r="J166" i="16" s="1"/>
  <c r="P166" i="16" s="1"/>
  <c r="G22" i="16"/>
  <c r="G70" i="16"/>
  <c r="G46" i="16"/>
  <c r="G30" i="16"/>
  <c r="G54" i="16"/>
  <c r="G78" i="16"/>
  <c r="G38" i="16"/>
  <c r="G14" i="16"/>
  <c r="G6" i="16"/>
  <c r="G62" i="16"/>
  <c r="G86" i="16"/>
  <c r="Q13" i="16"/>
  <c r="R13" i="16"/>
  <c r="S13" i="16" s="1"/>
  <c r="Q5" i="16"/>
  <c r="R5" i="16"/>
  <c r="Q21" i="7"/>
  <c r="P19" i="8"/>
  <c r="Q22" i="7"/>
  <c r="Q24" i="7"/>
  <c r="Q18" i="7"/>
  <c r="Q20" i="7"/>
  <c r="Q17" i="7"/>
  <c r="Q23" i="7"/>
  <c r="Q24" i="5"/>
  <c r="Q19" i="6"/>
  <c r="Q17" i="12"/>
  <c r="Q28" i="12" s="1"/>
  <c r="P35" i="12"/>
  <c r="G96" i="9" a="1"/>
  <c r="G96" i="9" s="1"/>
  <c r="AL96" i="16" s="1"/>
  <c r="G224" i="9" a="1"/>
  <c r="G224" i="9" s="1"/>
  <c r="AL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94" i="9" a="1"/>
  <c r="G94" i="9" s="1"/>
  <c r="AL94" i="16" s="1"/>
  <c r="G94" i="16" s="1"/>
  <c r="Q6" i="13"/>
  <c r="Q28" i="13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99" i="16" s="1"/>
  <c r="G227" i="9" a="1"/>
  <c r="G227" i="9" s="1"/>
  <c r="AL227" i="16" s="1"/>
  <c r="G98" i="9" a="1"/>
  <c r="G98" i="9" s="1"/>
  <c r="AL98" i="16" s="1"/>
  <c r="G226" i="9" a="1"/>
  <c r="G226" i="9" s="1"/>
  <c r="AL226" i="16" s="1"/>
  <c r="G226" i="16" s="1"/>
  <c r="G97" i="9" a="1"/>
  <c r="G97" i="9" s="1"/>
  <c r="AL97" i="16" s="1"/>
  <c r="G225" i="9" a="1"/>
  <c r="G225" i="9" s="1"/>
  <c r="AL225" i="16" s="1"/>
  <c r="G87" i="9" a="1"/>
  <c r="G87" i="9" s="1"/>
  <c r="AL87" i="16" s="1"/>
  <c r="G215" i="9" a="1"/>
  <c r="G215" i="9" s="1"/>
  <c r="AL215" i="16" s="1"/>
  <c r="G223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31" i="7" s="1"/>
  <c r="P31" i="8" s="1"/>
  <c r="P9" i="5"/>
  <c r="P31" i="5" s="1"/>
  <c r="I224" i="9" s="1" a="1"/>
  <c r="I224" i="9" s="1"/>
  <c r="AN224" i="16" s="1"/>
  <c r="P9" i="6"/>
  <c r="P9" i="4"/>
  <c r="Q20" i="6"/>
  <c r="Q21" i="4"/>
  <c r="Q17" i="6"/>
  <c r="Q18" i="6"/>
  <c r="Q23" i="5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6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6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6" s="1"/>
  <c r="P11" i="4"/>
  <c r="Q23" i="4"/>
  <c r="Q20" i="4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6" s="1"/>
  <c r="I228" i="16" s="1"/>
  <c r="J228" i="16" s="1"/>
  <c r="P228" i="16" s="1"/>
  <c r="P13" i="4"/>
  <c r="Q22" i="4"/>
  <c r="P22" i="8"/>
  <c r="Q17" i="5"/>
  <c r="P17" i="8"/>
  <c r="Q18" i="5"/>
  <c r="P20" i="8"/>
  <c r="Q19" i="5"/>
  <c r="P6" i="2"/>
  <c r="P6" i="7"/>
  <c r="P28" i="7" s="1"/>
  <c r="P28" i="8" s="1"/>
  <c r="P6" i="8"/>
  <c r="P6" i="5"/>
  <c r="P28" i="5" s="1"/>
  <c r="I221" i="9" s="1" a="1"/>
  <c r="I221" i="9" s="1"/>
  <c r="AN221" i="16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6" s="1"/>
  <c r="I223" i="16" s="1"/>
  <c r="J223" i="16" s="1"/>
  <c r="P223" i="16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6" s="1"/>
  <c r="I222" i="16" s="1"/>
  <c r="J222" i="16" s="1"/>
  <c r="P222" i="16" s="1"/>
  <c r="P7" i="6"/>
  <c r="P7" i="4"/>
  <c r="Q17" i="4"/>
  <c r="Q21" i="5"/>
  <c r="P21" i="8"/>
  <c r="Q22" i="5"/>
  <c r="P24" i="8"/>
  <c r="E83" i="9"/>
  <c r="L82" i="9"/>
  <c r="I82" i="9" s="1" a="1"/>
  <c r="I82" i="9" s="1"/>
  <c r="AN82" i="16" s="1"/>
  <c r="L30" i="9"/>
  <c r="I30" i="9" s="1" a="1"/>
  <c r="I30" i="9" s="1"/>
  <c r="AN30" i="16" s="1"/>
  <c r="E31" i="9"/>
  <c r="R24" i="1"/>
  <c r="Q36" i="1"/>
  <c r="Q13" i="11" s="1"/>
  <c r="Q24" i="2"/>
  <c r="R17" i="1"/>
  <c r="R17" i="11" s="1"/>
  <c r="Q17" i="2"/>
  <c r="Q29" i="1"/>
  <c r="Q6" i="11" s="1"/>
  <c r="R19" i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Q228" i="16" l="1"/>
  <c r="R228" i="16"/>
  <c r="S228" i="16" s="1"/>
  <c r="L223" i="16"/>
  <c r="K223" i="16"/>
  <c r="X223" i="16" s="1"/>
  <c r="T223" i="16"/>
  <c r="U223" i="16" s="1"/>
  <c r="T94" i="16"/>
  <c r="U94" i="16" s="1"/>
  <c r="T226" i="16"/>
  <c r="U226" i="16" s="1"/>
  <c r="V226" i="16" s="1"/>
  <c r="Q222" i="16"/>
  <c r="R222" i="16"/>
  <c r="S222" i="16" s="1"/>
  <c r="T99" i="16"/>
  <c r="U99" i="16" s="1"/>
  <c r="V99" i="16" s="1"/>
  <c r="T86" i="16"/>
  <c r="U86" i="16" s="1"/>
  <c r="V86" i="16" s="1"/>
  <c r="T137" i="16"/>
  <c r="U137" i="16" s="1"/>
  <c r="L137" i="16"/>
  <c r="K137" i="16"/>
  <c r="X137" i="16" s="1"/>
  <c r="Q186" i="16"/>
  <c r="R186" i="16"/>
  <c r="S186" i="16" s="1"/>
  <c r="Q208" i="16"/>
  <c r="R208" i="16"/>
  <c r="S208" i="16" s="1"/>
  <c r="I224" i="16"/>
  <c r="J224" i="16" s="1"/>
  <c r="P224" i="16" s="1"/>
  <c r="Q219" i="16"/>
  <c r="R219" i="16"/>
  <c r="S219" i="16" s="1"/>
  <c r="Q25" i="16"/>
  <c r="R25" i="16"/>
  <c r="Q24" i="16"/>
  <c r="R24" i="16"/>
  <c r="S24" i="16" s="1"/>
  <c r="T67" i="16"/>
  <c r="U67" i="16" s="1"/>
  <c r="T91" i="16"/>
  <c r="U91" i="16" s="1"/>
  <c r="T49" i="16"/>
  <c r="U49" i="16" s="1"/>
  <c r="V49" i="16" s="1"/>
  <c r="T63" i="16"/>
  <c r="U63" i="16" s="1"/>
  <c r="T31" i="16"/>
  <c r="U31" i="16" s="1"/>
  <c r="Q217" i="16"/>
  <c r="R217" i="16"/>
  <c r="S217" i="16" s="1"/>
  <c r="Q177" i="16"/>
  <c r="R177" i="16"/>
  <c r="Q181" i="16"/>
  <c r="R181" i="16"/>
  <c r="T175" i="16"/>
  <c r="U175" i="16" s="1"/>
  <c r="K175" i="16"/>
  <c r="X175" i="16" s="1"/>
  <c r="L175" i="16"/>
  <c r="T42" i="16"/>
  <c r="U42" i="16" s="1"/>
  <c r="Q204" i="16"/>
  <c r="R204" i="16"/>
  <c r="S204" i="16" s="1"/>
  <c r="T178" i="16"/>
  <c r="U178" i="16" s="1"/>
  <c r="L178" i="16"/>
  <c r="K178" i="16"/>
  <c r="X178" i="16" s="1"/>
  <c r="S5" i="16"/>
  <c r="T6" i="16"/>
  <c r="U6" i="16" s="1"/>
  <c r="L6" i="16"/>
  <c r="K6" i="16"/>
  <c r="X6" i="16" s="1"/>
  <c r="T200" i="16"/>
  <c r="U200" i="16" s="1"/>
  <c r="L200" i="16"/>
  <c r="K200" i="16"/>
  <c r="X200" i="16" s="1"/>
  <c r="Q29" i="16"/>
  <c r="R29" i="16"/>
  <c r="T155" i="16"/>
  <c r="U155" i="16" s="1"/>
  <c r="K155" i="16"/>
  <c r="X155" i="16" s="1"/>
  <c r="L155" i="16"/>
  <c r="Q218" i="16"/>
  <c r="R218" i="16"/>
  <c r="S218" i="16" s="1"/>
  <c r="T30" i="16"/>
  <c r="U30" i="16" s="1"/>
  <c r="Q174" i="16"/>
  <c r="R174" i="16"/>
  <c r="T174" i="16"/>
  <c r="U174" i="16" s="1"/>
  <c r="V174" i="16" s="1"/>
  <c r="L174" i="16"/>
  <c r="K174" i="16"/>
  <c r="X174" i="16" s="1"/>
  <c r="L182" i="16"/>
  <c r="T182" i="16"/>
  <c r="U182" i="16" s="1"/>
  <c r="K182" i="16"/>
  <c r="X182" i="16" s="1"/>
  <c r="G224" i="16"/>
  <c r="L208" i="16"/>
  <c r="K208" i="16"/>
  <c r="X208" i="16" s="1"/>
  <c r="T208" i="16"/>
  <c r="U208" i="16" s="1"/>
  <c r="L24" i="16"/>
  <c r="K24" i="16"/>
  <c r="X24" i="16" s="1"/>
  <c r="T24" i="16"/>
  <c r="U24" i="16" s="1"/>
  <c r="V24" i="16" s="1"/>
  <c r="Z24" i="16" s="1"/>
  <c r="Q167" i="16"/>
  <c r="R167" i="16"/>
  <c r="S167" i="16" s="1"/>
  <c r="T163" i="16"/>
  <c r="U163" i="16" s="1"/>
  <c r="V163" i="16" s="1"/>
  <c r="L163" i="16"/>
  <c r="K163" i="16"/>
  <c r="X163" i="16" s="1"/>
  <c r="L139" i="16"/>
  <c r="K139" i="16"/>
  <c r="X139" i="16" s="1"/>
  <c r="T139" i="16"/>
  <c r="U139" i="16" s="1"/>
  <c r="V139" i="16" s="1"/>
  <c r="T217" i="16"/>
  <c r="U217" i="16" s="1"/>
  <c r="K217" i="16"/>
  <c r="X217" i="16" s="1"/>
  <c r="L217" i="16"/>
  <c r="Q176" i="16"/>
  <c r="R176" i="16"/>
  <c r="S176" i="16" s="1"/>
  <c r="Q139" i="16"/>
  <c r="R139" i="16"/>
  <c r="Q147" i="16"/>
  <c r="R147" i="16"/>
  <c r="S147" i="16" s="1"/>
  <c r="T19" i="16"/>
  <c r="U19" i="16" s="1"/>
  <c r="K19" i="16"/>
  <c r="X19" i="16" s="1"/>
  <c r="L19" i="16"/>
  <c r="L11" i="16"/>
  <c r="K11" i="16"/>
  <c r="X11" i="16" s="1"/>
  <c r="T11" i="16"/>
  <c r="U11" i="16" s="1"/>
  <c r="V11" i="16" s="1"/>
  <c r="K25" i="16"/>
  <c r="X25" i="16" s="1"/>
  <c r="L25" i="16"/>
  <c r="T25" i="16"/>
  <c r="U25" i="16" s="1"/>
  <c r="V25" i="16" s="1"/>
  <c r="T41" i="16"/>
  <c r="U41" i="16" s="1"/>
  <c r="V41" i="16" s="1"/>
  <c r="T55" i="16"/>
  <c r="U55" i="16" s="1"/>
  <c r="Q193" i="16"/>
  <c r="R193" i="16"/>
  <c r="S193" i="16" s="1"/>
  <c r="Q209" i="16"/>
  <c r="R209" i="16"/>
  <c r="S209" i="16" s="1"/>
  <c r="T191" i="16"/>
  <c r="U191" i="16" s="1"/>
  <c r="V191" i="16" s="1"/>
  <c r="L191" i="16"/>
  <c r="K191" i="16"/>
  <c r="X191" i="16" s="1"/>
  <c r="T183" i="16"/>
  <c r="U183" i="16" s="1"/>
  <c r="V183" i="16" s="1"/>
  <c r="L183" i="16"/>
  <c r="K183" i="16"/>
  <c r="X183" i="16" s="1"/>
  <c r="T26" i="16"/>
  <c r="U26" i="16" s="1"/>
  <c r="L26" i="16"/>
  <c r="K26" i="16"/>
  <c r="X26" i="16" s="1"/>
  <c r="G98" i="16"/>
  <c r="Q28" i="16"/>
  <c r="R28" i="16"/>
  <c r="S28" i="16" s="1"/>
  <c r="T202" i="16"/>
  <c r="U202" i="16" s="1"/>
  <c r="L202" i="16"/>
  <c r="K202" i="16"/>
  <c r="X202" i="16" s="1"/>
  <c r="T32" i="16"/>
  <c r="U32" i="16" s="1"/>
  <c r="V32" i="16" s="1"/>
  <c r="T201" i="16"/>
  <c r="U201" i="16" s="1"/>
  <c r="K201" i="16"/>
  <c r="X201" i="16" s="1"/>
  <c r="L201" i="16"/>
  <c r="R19" i="6"/>
  <c r="R20" i="7"/>
  <c r="T46" i="16"/>
  <c r="U46" i="16" s="1"/>
  <c r="Q206" i="16"/>
  <c r="R206" i="16"/>
  <c r="S206" i="16" s="1"/>
  <c r="Q198" i="16"/>
  <c r="R198" i="16"/>
  <c r="S198" i="16" s="1"/>
  <c r="L214" i="16"/>
  <c r="T214" i="16"/>
  <c r="U214" i="16" s="1"/>
  <c r="V214" i="16" s="1"/>
  <c r="K214" i="16"/>
  <c r="X214" i="16" s="1"/>
  <c r="L134" i="16"/>
  <c r="T134" i="16"/>
  <c r="U134" i="16" s="1"/>
  <c r="V134" i="16" s="1"/>
  <c r="K134" i="16"/>
  <c r="X134" i="16" s="1"/>
  <c r="K216" i="16"/>
  <c r="X216" i="16" s="1"/>
  <c r="T216" i="16"/>
  <c r="U216" i="16" s="1"/>
  <c r="L216" i="16"/>
  <c r="K152" i="16"/>
  <c r="X152" i="16" s="1"/>
  <c r="L152" i="16"/>
  <c r="T152" i="16"/>
  <c r="U152" i="16" s="1"/>
  <c r="Q197" i="16"/>
  <c r="R197" i="16"/>
  <c r="T48" i="16"/>
  <c r="U48" i="16" s="1"/>
  <c r="V48" i="16" s="1"/>
  <c r="T80" i="16"/>
  <c r="U80" i="16" s="1"/>
  <c r="V80" i="16" s="1"/>
  <c r="Q143" i="16"/>
  <c r="R143" i="16"/>
  <c r="K171" i="16"/>
  <c r="X171" i="16" s="1"/>
  <c r="L171" i="16"/>
  <c r="T171" i="16"/>
  <c r="U171" i="16" s="1"/>
  <c r="L203" i="16"/>
  <c r="T203" i="16"/>
  <c r="U203" i="16" s="1"/>
  <c r="K203" i="16"/>
  <c r="X203" i="16" s="1"/>
  <c r="T145" i="16"/>
  <c r="U145" i="16" s="1"/>
  <c r="K145" i="16"/>
  <c r="X145" i="16" s="1"/>
  <c r="L145" i="16"/>
  <c r="T185" i="16"/>
  <c r="U185" i="16" s="1"/>
  <c r="V185" i="16" s="1"/>
  <c r="K185" i="16"/>
  <c r="X185" i="16" s="1"/>
  <c r="L185" i="16"/>
  <c r="I226" i="16"/>
  <c r="J226" i="16" s="1"/>
  <c r="P226" i="16" s="1"/>
  <c r="Q154" i="16"/>
  <c r="R154" i="16"/>
  <c r="S154" i="16" s="1"/>
  <c r="Q216" i="16"/>
  <c r="R216" i="16"/>
  <c r="S216" i="16" s="1"/>
  <c r="Q160" i="16"/>
  <c r="R160" i="16"/>
  <c r="I227" i="16"/>
  <c r="J227" i="16" s="1"/>
  <c r="P227" i="16" s="1"/>
  <c r="Q187" i="16"/>
  <c r="R187" i="16"/>
  <c r="T43" i="16"/>
  <c r="U43" i="16" s="1"/>
  <c r="T83" i="16"/>
  <c r="U83" i="16" s="1"/>
  <c r="K17" i="16"/>
  <c r="X17" i="16" s="1"/>
  <c r="L17" i="16"/>
  <c r="T17" i="16"/>
  <c r="U17" i="16" s="1"/>
  <c r="G97" i="16"/>
  <c r="Q165" i="16"/>
  <c r="R165" i="16"/>
  <c r="S165" i="16" s="1"/>
  <c r="T71" i="16"/>
  <c r="U71" i="16" s="1"/>
  <c r="V71" i="16" s="1"/>
  <c r="K23" i="16"/>
  <c r="X23" i="16" s="1"/>
  <c r="T23" i="16"/>
  <c r="U23" i="16" s="1"/>
  <c r="L23" i="16"/>
  <c r="Q153" i="16"/>
  <c r="R153" i="16"/>
  <c r="S153" i="16" s="1"/>
  <c r="G215" i="16"/>
  <c r="L143" i="16"/>
  <c r="T143" i="16"/>
  <c r="U143" i="16" s="1"/>
  <c r="K143" i="16"/>
  <c r="X143" i="16" s="1"/>
  <c r="T50" i="16"/>
  <c r="U50" i="16" s="1"/>
  <c r="Q156" i="16"/>
  <c r="R156" i="16"/>
  <c r="S156" i="16" s="1"/>
  <c r="L194" i="16"/>
  <c r="K194" i="16"/>
  <c r="X194" i="16" s="1"/>
  <c r="T194" i="16"/>
  <c r="U194" i="16" s="1"/>
  <c r="V194" i="16" s="1"/>
  <c r="T54" i="16"/>
  <c r="U54" i="16" s="1"/>
  <c r="K166" i="16"/>
  <c r="X166" i="16" s="1"/>
  <c r="T166" i="16"/>
  <c r="U166" i="16" s="1"/>
  <c r="V166" i="16" s="1"/>
  <c r="L166" i="16"/>
  <c r="Q183" i="16"/>
  <c r="R183" i="16"/>
  <c r="T70" i="16"/>
  <c r="U70" i="16" s="1"/>
  <c r="Q142" i="16"/>
  <c r="R142" i="16"/>
  <c r="S142" i="16" s="1"/>
  <c r="T150" i="16"/>
  <c r="U150" i="16" s="1"/>
  <c r="K150" i="16"/>
  <c r="X150" i="16" s="1"/>
  <c r="L150" i="16"/>
  <c r="T144" i="16"/>
  <c r="U144" i="16" s="1"/>
  <c r="V144" i="16" s="1"/>
  <c r="L144" i="16"/>
  <c r="K144" i="16"/>
  <c r="X144" i="16" s="1"/>
  <c r="Q7" i="16"/>
  <c r="R7" i="16"/>
  <c r="Q213" i="16"/>
  <c r="R213" i="16"/>
  <c r="S213" i="16" s="1"/>
  <c r="T56" i="16"/>
  <c r="U56" i="16" s="1"/>
  <c r="V56" i="16" s="1"/>
  <c r="Q135" i="16"/>
  <c r="R135" i="16"/>
  <c r="Q151" i="16"/>
  <c r="R151" i="16"/>
  <c r="S151" i="16" s="1"/>
  <c r="Q6" i="16"/>
  <c r="R6" i="16"/>
  <c r="S6" i="16" s="1"/>
  <c r="K195" i="16"/>
  <c r="X195" i="16" s="1"/>
  <c r="L195" i="16"/>
  <c r="T195" i="16"/>
  <c r="U195" i="16" s="1"/>
  <c r="V195" i="16" s="1"/>
  <c r="K187" i="16"/>
  <c r="X187" i="16" s="1"/>
  <c r="L187" i="16"/>
  <c r="T187" i="16"/>
  <c r="U187" i="16" s="1"/>
  <c r="L193" i="16"/>
  <c r="K193" i="16"/>
  <c r="X193" i="16" s="1"/>
  <c r="T193" i="16"/>
  <c r="U193" i="16" s="1"/>
  <c r="V193" i="16" s="1"/>
  <c r="Q138" i="16"/>
  <c r="R138" i="16"/>
  <c r="S138" i="16" s="1"/>
  <c r="Q162" i="16"/>
  <c r="R162" i="16"/>
  <c r="S162" i="16" s="1"/>
  <c r="Q184" i="16"/>
  <c r="R184" i="16"/>
  <c r="S184" i="16" s="1"/>
  <c r="Q200" i="16"/>
  <c r="R200" i="16"/>
  <c r="S200" i="16" s="1"/>
  <c r="Q179" i="16"/>
  <c r="R179" i="16"/>
  <c r="S179" i="16" s="1"/>
  <c r="Q16" i="16"/>
  <c r="R16" i="16"/>
  <c r="S16" i="16" s="1"/>
  <c r="S141" i="16"/>
  <c r="T51" i="16"/>
  <c r="U51" i="16" s="1"/>
  <c r="T57" i="16"/>
  <c r="U57" i="16" s="1"/>
  <c r="T33" i="16"/>
  <c r="U33" i="16" s="1"/>
  <c r="Q173" i="16"/>
  <c r="R173" i="16"/>
  <c r="S173" i="16" s="1"/>
  <c r="T15" i="16"/>
  <c r="U15" i="16" s="1"/>
  <c r="L15" i="16"/>
  <c r="K15" i="16"/>
  <c r="X15" i="16" s="1"/>
  <c r="Q185" i="16"/>
  <c r="Y185" i="16" s="1"/>
  <c r="AG185" i="16" s="1"/>
  <c r="R185" i="16"/>
  <c r="Q137" i="16"/>
  <c r="R137" i="16"/>
  <c r="S137" i="16" s="1"/>
  <c r="L207" i="16"/>
  <c r="T207" i="16"/>
  <c r="U207" i="16" s="1"/>
  <c r="V207" i="16" s="1"/>
  <c r="K207" i="16"/>
  <c r="X207" i="16" s="1"/>
  <c r="T58" i="16"/>
  <c r="U58" i="16" s="1"/>
  <c r="Q196" i="16"/>
  <c r="R196" i="16"/>
  <c r="S196" i="16" s="1"/>
  <c r="Q20" i="16"/>
  <c r="R20" i="16"/>
  <c r="Q205" i="16"/>
  <c r="R205" i="16"/>
  <c r="K210" i="16"/>
  <c r="X210" i="16" s="1"/>
  <c r="L210" i="16"/>
  <c r="T210" i="16"/>
  <c r="U210" i="16" s="1"/>
  <c r="Q150" i="16"/>
  <c r="R150" i="16"/>
  <c r="S150" i="16" s="1"/>
  <c r="Q223" i="16"/>
  <c r="R223" i="16"/>
  <c r="T14" i="16"/>
  <c r="U14" i="16" s="1"/>
  <c r="L14" i="16"/>
  <c r="K14" i="16"/>
  <c r="X14" i="16" s="1"/>
  <c r="T22" i="16"/>
  <c r="U22" i="16" s="1"/>
  <c r="V22" i="16" s="1"/>
  <c r="L22" i="16"/>
  <c r="K22" i="16"/>
  <c r="X22" i="16" s="1"/>
  <c r="Q158" i="16"/>
  <c r="R158" i="16"/>
  <c r="S158" i="16" s="1"/>
  <c r="L142" i="16"/>
  <c r="T142" i="16"/>
  <c r="U142" i="16" s="1"/>
  <c r="K142" i="16"/>
  <c r="X142" i="16" s="1"/>
  <c r="T206" i="16"/>
  <c r="U206" i="16" s="1"/>
  <c r="K206" i="16"/>
  <c r="X206" i="16" s="1"/>
  <c r="L206" i="16"/>
  <c r="L184" i="16"/>
  <c r="T184" i="16"/>
  <c r="U184" i="16" s="1"/>
  <c r="V184" i="16" s="1"/>
  <c r="Z184" i="16" s="1"/>
  <c r="K184" i="16"/>
  <c r="X184" i="16" s="1"/>
  <c r="T176" i="16"/>
  <c r="U176" i="16" s="1"/>
  <c r="K176" i="16"/>
  <c r="X176" i="16" s="1"/>
  <c r="L176" i="16"/>
  <c r="Q15" i="16"/>
  <c r="R15" i="16"/>
  <c r="S15" i="16" s="1"/>
  <c r="T88" i="16"/>
  <c r="U88" i="16" s="1"/>
  <c r="L8" i="16"/>
  <c r="K8" i="16"/>
  <c r="X8" i="16" s="1"/>
  <c r="T8" i="16"/>
  <c r="U8" i="16" s="1"/>
  <c r="V8" i="16" s="1"/>
  <c r="Q215" i="16"/>
  <c r="R215" i="16"/>
  <c r="Q199" i="16"/>
  <c r="R199" i="16"/>
  <c r="L161" i="16"/>
  <c r="K161" i="16"/>
  <c r="X161" i="16" s="1"/>
  <c r="T161" i="16"/>
  <c r="U161" i="16" s="1"/>
  <c r="V161" i="16" s="1"/>
  <c r="T169" i="16"/>
  <c r="U169" i="16" s="1"/>
  <c r="K169" i="16"/>
  <c r="X169" i="16" s="1"/>
  <c r="L169" i="16"/>
  <c r="Q170" i="16"/>
  <c r="R170" i="16"/>
  <c r="S170" i="16" s="1"/>
  <c r="Q152" i="16"/>
  <c r="R152" i="16"/>
  <c r="Q144" i="16"/>
  <c r="Y144" i="16" s="1"/>
  <c r="AG144" i="16" s="1"/>
  <c r="R144" i="16"/>
  <c r="Q163" i="16"/>
  <c r="R163" i="16"/>
  <c r="S163" i="16" s="1"/>
  <c r="Q203" i="16"/>
  <c r="R203" i="16"/>
  <c r="S203" i="16" s="1"/>
  <c r="Q8" i="16"/>
  <c r="R8" i="16"/>
  <c r="S8" i="16" s="1"/>
  <c r="T35" i="16"/>
  <c r="U35" i="16" s="1"/>
  <c r="T9" i="16"/>
  <c r="U9" i="16" s="1"/>
  <c r="V9" i="16" s="1"/>
  <c r="K9" i="16"/>
  <c r="X9" i="16" s="1"/>
  <c r="L9" i="16"/>
  <c r="T73" i="16"/>
  <c r="U73" i="16" s="1"/>
  <c r="V73" i="16" s="1"/>
  <c r="Q18" i="16"/>
  <c r="R18" i="16"/>
  <c r="Q10" i="16"/>
  <c r="R10" i="16"/>
  <c r="S10" i="16" s="1"/>
  <c r="T47" i="16"/>
  <c r="U47" i="16" s="1"/>
  <c r="V47" i="16" s="1"/>
  <c r="Q161" i="16"/>
  <c r="R161" i="16"/>
  <c r="L151" i="16"/>
  <c r="K151" i="16"/>
  <c r="X151" i="16" s="1"/>
  <c r="T151" i="16"/>
  <c r="U151" i="16" s="1"/>
  <c r="V151" i="16" s="1"/>
  <c r="T34" i="16"/>
  <c r="U34" i="16" s="1"/>
  <c r="Q140" i="16"/>
  <c r="R140" i="16"/>
  <c r="S140" i="16" s="1"/>
  <c r="Q148" i="16"/>
  <c r="R148" i="16"/>
  <c r="S148" i="16" s="1"/>
  <c r="I221" i="16"/>
  <c r="J221" i="16" s="1"/>
  <c r="P221" i="16" s="1"/>
  <c r="K170" i="16"/>
  <c r="X170" i="16" s="1"/>
  <c r="T170" i="16"/>
  <c r="U170" i="16" s="1"/>
  <c r="L170" i="16"/>
  <c r="T154" i="16"/>
  <c r="U154" i="16" s="1"/>
  <c r="V154" i="16" s="1"/>
  <c r="Z154" i="16" s="1"/>
  <c r="K154" i="16"/>
  <c r="X154" i="16" s="1"/>
  <c r="L154" i="16"/>
  <c r="Q166" i="16"/>
  <c r="R166" i="16"/>
  <c r="S166" i="16" s="1"/>
  <c r="Q134" i="16"/>
  <c r="Y134" i="16" s="1"/>
  <c r="AG134" i="16" s="1"/>
  <c r="R134" i="16"/>
  <c r="G149" i="16"/>
  <c r="G181" i="16"/>
  <c r="G141" i="16"/>
  <c r="G189" i="16"/>
  <c r="G133" i="16"/>
  <c r="G221" i="16"/>
  <c r="G197" i="16"/>
  <c r="G205" i="16"/>
  <c r="G173" i="16"/>
  <c r="G157" i="16"/>
  <c r="G213" i="16"/>
  <c r="G165" i="16"/>
  <c r="T38" i="16"/>
  <c r="U38" i="16" s="1"/>
  <c r="Q214" i="16"/>
  <c r="Y214" i="16" s="1"/>
  <c r="AG214" i="16" s="1"/>
  <c r="R214" i="16"/>
  <c r="L198" i="16"/>
  <c r="K198" i="16"/>
  <c r="X198" i="16" s="1"/>
  <c r="T198" i="16"/>
  <c r="U198" i="16" s="1"/>
  <c r="L136" i="16"/>
  <c r="T136" i="16"/>
  <c r="U136" i="16" s="1"/>
  <c r="K136" i="16"/>
  <c r="X136" i="16" s="1"/>
  <c r="T64" i="16"/>
  <c r="U64" i="16" s="1"/>
  <c r="V64" i="16" s="1"/>
  <c r="T40" i="16"/>
  <c r="U40" i="16" s="1"/>
  <c r="Q207" i="16"/>
  <c r="R207" i="16"/>
  <c r="S207" i="16" s="1"/>
  <c r="Q175" i="16"/>
  <c r="R175" i="16"/>
  <c r="I30" i="16"/>
  <c r="J30" i="16" s="1"/>
  <c r="P30" i="16" s="1"/>
  <c r="T219" i="16"/>
  <c r="U219" i="16" s="1"/>
  <c r="K219" i="16"/>
  <c r="X219" i="16" s="1"/>
  <c r="L219" i="16"/>
  <c r="K211" i="16"/>
  <c r="X211" i="16" s="1"/>
  <c r="L211" i="16"/>
  <c r="T211" i="16"/>
  <c r="U211" i="16" s="1"/>
  <c r="V211" i="16" s="1"/>
  <c r="L153" i="16"/>
  <c r="K153" i="16"/>
  <c r="X153" i="16" s="1"/>
  <c r="T153" i="16"/>
  <c r="U153" i="16" s="1"/>
  <c r="Q19" i="16"/>
  <c r="R19" i="16"/>
  <c r="S19" i="16" s="1"/>
  <c r="Q27" i="16"/>
  <c r="R27" i="16"/>
  <c r="S27" i="16" s="1"/>
  <c r="Q146" i="16"/>
  <c r="R146" i="16"/>
  <c r="S146" i="16" s="1"/>
  <c r="Q178" i="16"/>
  <c r="R178" i="16"/>
  <c r="Q168" i="16"/>
  <c r="R168" i="16"/>
  <c r="Q195" i="16"/>
  <c r="Y195" i="16" s="1"/>
  <c r="AG195" i="16" s="1"/>
  <c r="R195" i="16"/>
  <c r="T59" i="16"/>
  <c r="U59" i="16" s="1"/>
  <c r="T89" i="16"/>
  <c r="U89" i="16" s="1"/>
  <c r="V89" i="16" s="1"/>
  <c r="G87" i="16"/>
  <c r="G95" i="16"/>
  <c r="Q169" i="16"/>
  <c r="R169" i="16"/>
  <c r="S169" i="16" s="1"/>
  <c r="T199" i="16"/>
  <c r="U199" i="16" s="1"/>
  <c r="K199" i="16"/>
  <c r="X199" i="16" s="1"/>
  <c r="L199" i="16"/>
  <c r="T18" i="16"/>
  <c r="U18" i="16" s="1"/>
  <c r="V18" i="16" s="1"/>
  <c r="K18" i="16"/>
  <c r="X18" i="16" s="1"/>
  <c r="L18" i="16"/>
  <c r="T10" i="16"/>
  <c r="U10" i="16" s="1"/>
  <c r="V10" i="16" s="1"/>
  <c r="Z10" i="16" s="1"/>
  <c r="L10" i="16"/>
  <c r="K10" i="16"/>
  <c r="X10" i="16" s="1"/>
  <c r="Q172" i="16"/>
  <c r="R172" i="16"/>
  <c r="S172" i="16" s="1"/>
  <c r="Q180" i="16"/>
  <c r="R180" i="16"/>
  <c r="Q12" i="16"/>
  <c r="R12" i="16"/>
  <c r="T218" i="16"/>
  <c r="U218" i="16" s="1"/>
  <c r="L218" i="16"/>
  <c r="K218" i="16"/>
  <c r="X218" i="16" s="1"/>
  <c r="L146" i="16"/>
  <c r="K146" i="16"/>
  <c r="X146" i="16" s="1"/>
  <c r="T146" i="16"/>
  <c r="U146" i="16" s="1"/>
  <c r="V146" i="16" s="1"/>
  <c r="T190" i="16"/>
  <c r="U190" i="16" s="1"/>
  <c r="V190" i="16" s="1"/>
  <c r="L190" i="16"/>
  <c r="K190" i="16"/>
  <c r="X190" i="16" s="1"/>
  <c r="K192" i="16"/>
  <c r="X192" i="16" s="1"/>
  <c r="T192" i="16"/>
  <c r="U192" i="16" s="1"/>
  <c r="L192" i="16"/>
  <c r="Q23" i="16"/>
  <c r="R23" i="16"/>
  <c r="S23" i="16" s="1"/>
  <c r="K16" i="16"/>
  <c r="X16" i="16" s="1"/>
  <c r="T16" i="16"/>
  <c r="U16" i="16" s="1"/>
  <c r="L16" i="16"/>
  <c r="G96" i="16"/>
  <c r="Q191" i="16"/>
  <c r="Y191" i="16" s="1"/>
  <c r="AG191" i="16" s="1"/>
  <c r="R191" i="16"/>
  <c r="S191" i="16" s="1"/>
  <c r="Q22" i="16"/>
  <c r="R22" i="16"/>
  <c r="K147" i="16"/>
  <c r="X147" i="16" s="1"/>
  <c r="T147" i="16"/>
  <c r="U147" i="16" s="1"/>
  <c r="V147" i="16" s="1"/>
  <c r="Z147" i="16" s="1"/>
  <c r="L147" i="16"/>
  <c r="L179" i="16"/>
  <c r="T179" i="16"/>
  <c r="U179" i="16" s="1"/>
  <c r="V179" i="16" s="1"/>
  <c r="Z179" i="16" s="1"/>
  <c r="K179" i="16"/>
  <c r="X179" i="16" s="1"/>
  <c r="G225" i="16"/>
  <c r="K209" i="16"/>
  <c r="X209" i="16" s="1"/>
  <c r="L209" i="16"/>
  <c r="T209" i="16"/>
  <c r="U209" i="16" s="1"/>
  <c r="V209" i="16" s="1"/>
  <c r="Z209" i="16" s="1"/>
  <c r="Q202" i="16"/>
  <c r="R202" i="16"/>
  <c r="S202" i="16" s="1"/>
  <c r="Q192" i="16"/>
  <c r="R192" i="16"/>
  <c r="Q171" i="16"/>
  <c r="R171" i="16"/>
  <c r="S171" i="16" s="1"/>
  <c r="Q211" i="16"/>
  <c r="R211" i="16"/>
  <c r="S211" i="16" s="1"/>
  <c r="Q17" i="16"/>
  <c r="R17" i="16"/>
  <c r="T65" i="16"/>
  <c r="U65" i="16" s="1"/>
  <c r="T81" i="16"/>
  <c r="U81" i="16" s="1"/>
  <c r="Q26" i="16"/>
  <c r="R26" i="16"/>
  <c r="S26" i="16" s="1"/>
  <c r="T39" i="16"/>
  <c r="U39" i="16" s="1"/>
  <c r="V39" i="16" s="1"/>
  <c r="Q201" i="16"/>
  <c r="R201" i="16"/>
  <c r="Q145" i="16"/>
  <c r="R145" i="16"/>
  <c r="S145" i="16" s="1"/>
  <c r="L159" i="16"/>
  <c r="T159" i="16"/>
  <c r="U159" i="16" s="1"/>
  <c r="K159" i="16"/>
  <c r="X159" i="16" s="1"/>
  <c r="K135" i="16"/>
  <c r="X135" i="16" s="1"/>
  <c r="L135" i="16"/>
  <c r="T135" i="16"/>
  <c r="U135" i="16" s="1"/>
  <c r="T74" i="16"/>
  <c r="U74" i="16" s="1"/>
  <c r="T90" i="16"/>
  <c r="U90" i="16" s="1"/>
  <c r="Q220" i="16"/>
  <c r="R220" i="16"/>
  <c r="S220" i="16" s="1"/>
  <c r="Q188" i="16"/>
  <c r="R188" i="16"/>
  <c r="S188" i="16" s="1"/>
  <c r="L162" i="16"/>
  <c r="K162" i="16"/>
  <c r="X162" i="16" s="1"/>
  <c r="T162" i="16"/>
  <c r="U162" i="16" s="1"/>
  <c r="T158" i="16"/>
  <c r="U158" i="16" s="1"/>
  <c r="K158" i="16"/>
  <c r="X158" i="16" s="1"/>
  <c r="L158" i="16"/>
  <c r="G77" i="16"/>
  <c r="G21" i="16"/>
  <c r="G45" i="16"/>
  <c r="G69" i="16"/>
  <c r="G93" i="16"/>
  <c r="G29" i="16"/>
  <c r="G13" i="16"/>
  <c r="G37" i="16"/>
  <c r="G85" i="16"/>
  <c r="G53" i="16"/>
  <c r="G5" i="16"/>
  <c r="G61" i="16"/>
  <c r="T62" i="16"/>
  <c r="U62" i="16" s="1"/>
  <c r="T78" i="16"/>
  <c r="U78" i="16" s="1"/>
  <c r="V78" i="16" s="1"/>
  <c r="Q190" i="16"/>
  <c r="R190" i="16"/>
  <c r="Q182" i="16"/>
  <c r="R182" i="16"/>
  <c r="Q189" i="16"/>
  <c r="R189" i="16"/>
  <c r="G222" i="16"/>
  <c r="T168" i="16"/>
  <c r="U168" i="16" s="1"/>
  <c r="K168" i="16"/>
  <c r="X168" i="16" s="1"/>
  <c r="L168" i="16"/>
  <c r="K160" i="16"/>
  <c r="X160" i="16" s="1"/>
  <c r="T160" i="16"/>
  <c r="U160" i="16" s="1"/>
  <c r="V160" i="16" s="1"/>
  <c r="L160" i="16"/>
  <c r="T72" i="16"/>
  <c r="U72" i="16" s="1"/>
  <c r="V72" i="16" s="1"/>
  <c r="Q159" i="16"/>
  <c r="R159" i="16"/>
  <c r="S159" i="16" s="1"/>
  <c r="Q14" i="16"/>
  <c r="R14" i="16"/>
  <c r="S14" i="16" s="1"/>
  <c r="G227" i="16"/>
  <c r="K177" i="16"/>
  <c r="X177" i="16" s="1"/>
  <c r="L177" i="16"/>
  <c r="T177" i="16"/>
  <c r="U177" i="16" s="1"/>
  <c r="Q11" i="16"/>
  <c r="Y11" i="16" s="1"/>
  <c r="AG11" i="16" s="1"/>
  <c r="R11" i="16"/>
  <c r="Q210" i="16"/>
  <c r="R210" i="16"/>
  <c r="S210" i="16" s="1"/>
  <c r="Q194" i="16"/>
  <c r="Y194" i="16" s="1"/>
  <c r="AG194" i="16" s="1"/>
  <c r="R194" i="16"/>
  <c r="S194" i="16" s="1"/>
  <c r="Q136" i="16"/>
  <c r="R136" i="16"/>
  <c r="S136" i="16" s="1"/>
  <c r="Q155" i="16"/>
  <c r="R155" i="16"/>
  <c r="S155" i="16" s="1"/>
  <c r="Q9" i="16"/>
  <c r="Y9" i="16" s="1"/>
  <c r="AG9" i="16" s="1"/>
  <c r="R9" i="16"/>
  <c r="S9" i="16" s="1"/>
  <c r="T75" i="16"/>
  <c r="U75" i="16" s="1"/>
  <c r="T27" i="16"/>
  <c r="U27" i="16" s="1"/>
  <c r="K27" i="16"/>
  <c r="X27" i="16" s="1"/>
  <c r="L27" i="16"/>
  <c r="T79" i="16"/>
  <c r="U79" i="16" s="1"/>
  <c r="K7" i="16"/>
  <c r="X7" i="16" s="1"/>
  <c r="L7" i="16"/>
  <c r="T7" i="16"/>
  <c r="U7" i="16" s="1"/>
  <c r="V7" i="16" s="1"/>
  <c r="I225" i="16"/>
  <c r="J225" i="16" s="1"/>
  <c r="P225" i="16" s="1"/>
  <c r="L167" i="16"/>
  <c r="K167" i="16"/>
  <c r="X167" i="16" s="1"/>
  <c r="T167" i="16"/>
  <c r="U167" i="16" s="1"/>
  <c r="V167" i="16" s="1"/>
  <c r="Z167" i="16" s="1"/>
  <c r="T82" i="16"/>
  <c r="U82" i="16" s="1"/>
  <c r="T66" i="16"/>
  <c r="U66" i="16" s="1"/>
  <c r="Q164" i="16"/>
  <c r="R164" i="16"/>
  <c r="S164" i="16" s="1"/>
  <c r="Q212" i="16"/>
  <c r="R212" i="16"/>
  <c r="T186" i="16"/>
  <c r="U186" i="16" s="1"/>
  <c r="V186" i="16" s="1"/>
  <c r="L186" i="16"/>
  <c r="K186" i="16"/>
  <c r="X186" i="16" s="1"/>
  <c r="T138" i="16"/>
  <c r="U138" i="16" s="1"/>
  <c r="K138" i="16"/>
  <c r="X138" i="16" s="1"/>
  <c r="L138" i="16"/>
  <c r="R24" i="5"/>
  <c r="R17" i="7"/>
  <c r="R22" i="7"/>
  <c r="R23" i="7"/>
  <c r="R19" i="7"/>
  <c r="R18" i="7"/>
  <c r="R24" i="7"/>
  <c r="R21" i="7"/>
  <c r="Q35" i="12"/>
  <c r="G233" i="9" a="1"/>
  <c r="G233" i="9" s="1"/>
  <c r="AL233" i="16" s="1"/>
  <c r="G105" i="9" a="1"/>
  <c r="G105" i="9" s="1"/>
  <c r="AL105" i="16" s="1"/>
  <c r="G235" i="9" a="1"/>
  <c r="G235" i="9" s="1"/>
  <c r="AL235" i="16" s="1"/>
  <c r="G235" i="16" s="1"/>
  <c r="G107" i="9" a="1"/>
  <c r="G107" i="9" s="1"/>
  <c r="AL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103" i="9" a="1"/>
  <c r="G103" i="9" s="1"/>
  <c r="AL103" i="16" s="1"/>
  <c r="G234" i="9" a="1"/>
  <c r="G234" i="9" s="1"/>
  <c r="AL234" i="16" s="1"/>
  <c r="G106" i="9" a="1"/>
  <c r="G106" i="9" s="1"/>
  <c r="AL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104" i="9" a="1"/>
  <c r="G104" i="9" s="1"/>
  <c r="AL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230" i="16" s="1"/>
  <c r="G102" i="9" a="1"/>
  <c r="G102" i="9" s="1"/>
  <c r="AL102" i="16" s="1"/>
  <c r="G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Q35" i="13"/>
  <c r="G101" i="9" a="1"/>
  <c r="G101" i="9" s="1"/>
  <c r="AL101" i="16" s="1"/>
  <c r="R20" i="2"/>
  <c r="R24" i="2"/>
  <c r="R23" i="2"/>
  <c r="R17" i="2"/>
  <c r="R24" i="4"/>
  <c r="R22" i="5"/>
  <c r="R18" i="5"/>
  <c r="Q22" i="8"/>
  <c r="R19" i="4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6" s="1"/>
  <c r="Q9" i="2"/>
  <c r="Q9" i="8"/>
  <c r="Q9" i="7"/>
  <c r="Q31" i="7" s="1"/>
  <c r="Q31" i="8" s="1"/>
  <c r="Q9" i="5"/>
  <c r="Q31" i="5" s="1"/>
  <c r="I232" i="9" s="1" a="1"/>
  <c r="I232" i="9" s="1"/>
  <c r="AN232" i="16" s="1"/>
  <c r="I232" i="16" s="1"/>
  <c r="J232" i="16" s="1"/>
  <c r="P232" i="16" s="1"/>
  <c r="Q9" i="6"/>
  <c r="Q9" i="4"/>
  <c r="Q6" i="2"/>
  <c r="Q6" i="7"/>
  <c r="Q28" i="7" s="1"/>
  <c r="Q28" i="8" s="1"/>
  <c r="Q6" i="8"/>
  <c r="Q6" i="6"/>
  <c r="Q6" i="5"/>
  <c r="Q28" i="5" s="1"/>
  <c r="I229" i="9" s="1" a="1"/>
  <c r="I229" i="9" s="1"/>
  <c r="AN229" i="16" s="1"/>
  <c r="I229" i="16" s="1"/>
  <c r="J229" i="16" s="1"/>
  <c r="P229" i="16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6" s="1"/>
  <c r="Q13" i="4"/>
  <c r="R21" i="5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6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6" s="1"/>
  <c r="Q24" i="8"/>
  <c r="R17" i="4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6" s="1"/>
  <c r="Q11" i="4"/>
  <c r="Q7" i="2"/>
  <c r="Q7" i="8"/>
  <c r="Q7" i="7"/>
  <c r="Q29" i="7" s="1"/>
  <c r="Q29" i="8" s="1"/>
  <c r="Q7" i="5"/>
  <c r="Q29" i="5" s="1"/>
  <c r="I230" i="9" s="1" a="1"/>
  <c r="I230" i="9" s="1"/>
  <c r="AN230" i="16" s="1"/>
  <c r="I230" i="16" s="1"/>
  <c r="J230" i="16" s="1"/>
  <c r="P230" i="16" s="1"/>
  <c r="Q7" i="6"/>
  <c r="Q7" i="4"/>
  <c r="Q21" i="8"/>
  <c r="R19" i="5"/>
  <c r="Q17" i="8"/>
  <c r="R21" i="6"/>
  <c r="Q19" i="8"/>
  <c r="R21" i="4"/>
  <c r="L83" i="9"/>
  <c r="I83" i="9" s="1" a="1"/>
  <c r="I83" i="9" s="1"/>
  <c r="AN83" i="16" s="1"/>
  <c r="E84" i="9"/>
  <c r="E32" i="9"/>
  <c r="L31" i="9"/>
  <c r="I31" i="9" s="1" a="1"/>
  <c r="I31" i="9" s="1"/>
  <c r="AN31" i="16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R36" i="1"/>
  <c r="R13" i="11" s="1"/>
  <c r="Y163" i="16" l="1"/>
  <c r="AG163" i="16" s="1"/>
  <c r="Y22" i="16"/>
  <c r="AG22" i="16" s="1"/>
  <c r="Y190" i="16"/>
  <c r="AG190" i="16" s="1"/>
  <c r="Z211" i="16"/>
  <c r="S19" i="6"/>
  <c r="Y183" i="16"/>
  <c r="AG183" i="16" s="1"/>
  <c r="Y24" i="16"/>
  <c r="AG24" i="16" s="1"/>
  <c r="Z186" i="16"/>
  <c r="AH186" i="16" s="1"/>
  <c r="AI186" i="16" s="1"/>
  <c r="Y166" i="16"/>
  <c r="AG166" i="16" s="1"/>
  <c r="Y161" i="16"/>
  <c r="AG161" i="16" s="1"/>
  <c r="Y174" i="16"/>
  <c r="AG174" i="16" s="1"/>
  <c r="Y207" i="16"/>
  <c r="AG207" i="16" s="1"/>
  <c r="Y8" i="16"/>
  <c r="AG8" i="16" s="1"/>
  <c r="Q230" i="16"/>
  <c r="R230" i="16"/>
  <c r="T102" i="16"/>
  <c r="U102" i="16" s="1"/>
  <c r="Q232" i="16"/>
  <c r="R232" i="16"/>
  <c r="Q229" i="16"/>
  <c r="R229" i="16"/>
  <c r="AH167" i="16"/>
  <c r="AI167" i="16" s="1"/>
  <c r="AA167" i="16"/>
  <c r="S189" i="16"/>
  <c r="Y159" i="16"/>
  <c r="AG159" i="16" s="1"/>
  <c r="V159" i="16"/>
  <c r="Z159" i="16" s="1"/>
  <c r="Q221" i="16"/>
  <c r="R221" i="16"/>
  <c r="S221" i="16" s="1"/>
  <c r="G231" i="16"/>
  <c r="Z144" i="16"/>
  <c r="S144" i="16"/>
  <c r="Y14" i="16"/>
  <c r="AG14" i="16" s="1"/>
  <c r="V14" i="16"/>
  <c r="Z14" i="16" s="1"/>
  <c r="V70" i="16"/>
  <c r="V54" i="16"/>
  <c r="Q226" i="16"/>
  <c r="Y226" i="16" s="1"/>
  <c r="AG226" i="16" s="1"/>
  <c r="R226" i="16"/>
  <c r="Y203" i="16"/>
  <c r="AG203" i="16" s="1"/>
  <c r="V203" i="16"/>
  <c r="Z203" i="16" s="1"/>
  <c r="S143" i="16"/>
  <c r="S197" i="16"/>
  <c r="Y202" i="16"/>
  <c r="AG202" i="16" s="1"/>
  <c r="V202" i="16"/>
  <c r="Z202" i="16" s="1"/>
  <c r="Y217" i="16"/>
  <c r="AG217" i="16" s="1"/>
  <c r="V217" i="16"/>
  <c r="Z217" i="16" s="1"/>
  <c r="Y208" i="16"/>
  <c r="AG208" i="16" s="1"/>
  <c r="V208" i="16"/>
  <c r="Z208" i="16" s="1"/>
  <c r="S181" i="16"/>
  <c r="L226" i="16"/>
  <c r="T213" i="16"/>
  <c r="U213" i="16" s="1"/>
  <c r="K213" i="16"/>
  <c r="X213" i="16" s="1"/>
  <c r="L213" i="16"/>
  <c r="K230" i="16"/>
  <c r="X230" i="16" s="1"/>
  <c r="L230" i="16"/>
  <c r="T230" i="16"/>
  <c r="U230" i="16" s="1"/>
  <c r="G36" i="16"/>
  <c r="G12" i="16"/>
  <c r="G76" i="16"/>
  <c r="G60" i="16"/>
  <c r="G20" i="16"/>
  <c r="G44" i="16"/>
  <c r="G28" i="16"/>
  <c r="G84" i="16"/>
  <c r="G100" i="16"/>
  <c r="G92" i="16"/>
  <c r="G68" i="16"/>
  <c r="G52" i="16"/>
  <c r="T37" i="16"/>
  <c r="U37" i="16" s="1"/>
  <c r="V37" i="16" s="1"/>
  <c r="T45" i="16"/>
  <c r="U45" i="16" s="1"/>
  <c r="V74" i="16"/>
  <c r="S192" i="16"/>
  <c r="Y16" i="16"/>
  <c r="AG16" i="16" s="1"/>
  <c r="V16" i="16"/>
  <c r="Z16" i="16" s="1"/>
  <c r="S12" i="16"/>
  <c r="AA10" i="16"/>
  <c r="AH10" i="16"/>
  <c r="AI10" i="16" s="1"/>
  <c r="S214" i="16"/>
  <c r="Z214" i="16"/>
  <c r="T157" i="16"/>
  <c r="U157" i="16" s="1"/>
  <c r="K157" i="16"/>
  <c r="X157" i="16" s="1"/>
  <c r="L157" i="16"/>
  <c r="G237" i="16"/>
  <c r="Z151" i="16"/>
  <c r="Y169" i="16"/>
  <c r="AG169" i="16" s="1"/>
  <c r="V169" i="16"/>
  <c r="Z169" i="16" s="1"/>
  <c r="S199" i="16"/>
  <c r="AA184" i="16"/>
  <c r="AH184" i="16"/>
  <c r="AI184" i="16" s="1"/>
  <c r="V51" i="16"/>
  <c r="Y151" i="16"/>
  <c r="AG151" i="16" s="1"/>
  <c r="I236" i="16"/>
  <c r="J236" i="16" s="1"/>
  <c r="P236" i="16" s="1"/>
  <c r="L215" i="16"/>
  <c r="T215" i="16"/>
  <c r="U215" i="16" s="1"/>
  <c r="K215" i="16"/>
  <c r="X215" i="16" s="1"/>
  <c r="Q227" i="16"/>
  <c r="R227" i="16"/>
  <c r="Y26" i="16"/>
  <c r="AG26" i="16" s="1"/>
  <c r="V26" i="16"/>
  <c r="Z26" i="16" s="1"/>
  <c r="Y209" i="16"/>
  <c r="AG209" i="16" s="1"/>
  <c r="I231" i="16"/>
  <c r="J231" i="16" s="1"/>
  <c r="P231" i="16" s="1"/>
  <c r="V42" i="16"/>
  <c r="V63" i="16"/>
  <c r="V91" i="16"/>
  <c r="S25" i="16"/>
  <c r="Z25" i="16"/>
  <c r="Y223" i="16"/>
  <c r="AG223" i="16" s="1"/>
  <c r="V223" i="16"/>
  <c r="Z223" i="16" s="1"/>
  <c r="K141" i="16"/>
  <c r="X141" i="16" s="1"/>
  <c r="L141" i="16"/>
  <c r="T141" i="16"/>
  <c r="U141" i="16" s="1"/>
  <c r="L227" i="16"/>
  <c r="T227" i="16"/>
  <c r="U227" i="16" s="1"/>
  <c r="K227" i="16"/>
  <c r="X227" i="16" s="1"/>
  <c r="T225" i="16"/>
  <c r="U225" i="16" s="1"/>
  <c r="V225" i="16" s="1"/>
  <c r="K225" i="16"/>
  <c r="X225" i="16" s="1"/>
  <c r="L225" i="16"/>
  <c r="I31" i="16"/>
  <c r="G196" i="16"/>
  <c r="G188" i="16"/>
  <c r="G148" i="16"/>
  <c r="G164" i="16"/>
  <c r="G156" i="16"/>
  <c r="G220" i="16"/>
  <c r="G140" i="16"/>
  <c r="G180" i="16"/>
  <c r="G204" i="16"/>
  <c r="G212" i="16"/>
  <c r="G172" i="16"/>
  <c r="G228" i="16"/>
  <c r="Y138" i="16"/>
  <c r="AG138" i="16" s="1"/>
  <c r="V138" i="16"/>
  <c r="Z138" i="16" s="1"/>
  <c r="V79" i="16"/>
  <c r="S182" i="16"/>
  <c r="K13" i="16"/>
  <c r="X13" i="16" s="1"/>
  <c r="T13" i="16"/>
  <c r="U13" i="16" s="1"/>
  <c r="L13" i="16"/>
  <c r="K21" i="16"/>
  <c r="X21" i="16" s="1"/>
  <c r="L21" i="16"/>
  <c r="T21" i="16"/>
  <c r="U21" i="16" s="1"/>
  <c r="S22" i="16"/>
  <c r="Z22" i="16"/>
  <c r="S168" i="16"/>
  <c r="T173" i="16"/>
  <c r="U173" i="16" s="1"/>
  <c r="V173" i="16" s="1"/>
  <c r="Z173" i="16" s="1"/>
  <c r="K173" i="16"/>
  <c r="X173" i="16" s="1"/>
  <c r="L173" i="16"/>
  <c r="S152" i="16"/>
  <c r="V88" i="16"/>
  <c r="S223" i="16"/>
  <c r="S205" i="16"/>
  <c r="V58" i="16"/>
  <c r="S185" i="16"/>
  <c r="Z185" i="16"/>
  <c r="Y179" i="16"/>
  <c r="AG179" i="16" s="1"/>
  <c r="S135" i="16"/>
  <c r="S7" i="16"/>
  <c r="Z7" i="16"/>
  <c r="Z160" i="16"/>
  <c r="S160" i="16"/>
  <c r="Y171" i="16"/>
  <c r="AG171" i="16" s="1"/>
  <c r="V171" i="16"/>
  <c r="Z171" i="16" s="1"/>
  <c r="Y152" i="16"/>
  <c r="AG152" i="16" s="1"/>
  <c r="V152" i="16"/>
  <c r="Z152" i="16" s="1"/>
  <c r="Y201" i="16"/>
  <c r="AG201" i="16" s="1"/>
  <c r="V201" i="16"/>
  <c r="Z201" i="16" s="1"/>
  <c r="S174" i="16"/>
  <c r="Z174" i="16"/>
  <c r="S177" i="16"/>
  <c r="Y25" i="16"/>
  <c r="AG25" i="16" s="1"/>
  <c r="Y186" i="16"/>
  <c r="AG186" i="16" s="1"/>
  <c r="V75" i="16"/>
  <c r="V90" i="16"/>
  <c r="AA211" i="16"/>
  <c r="AH211" i="16"/>
  <c r="AI211" i="16" s="1"/>
  <c r="V62" i="16"/>
  <c r="K29" i="16"/>
  <c r="X29" i="16" s="1"/>
  <c r="T29" i="16"/>
  <c r="U29" i="16" s="1"/>
  <c r="V29" i="16" s="1"/>
  <c r="Z29" i="16" s="1"/>
  <c r="L29" i="16"/>
  <c r="T77" i="16"/>
  <c r="U77" i="16" s="1"/>
  <c r="S17" i="16"/>
  <c r="AA179" i="16"/>
  <c r="AH179" i="16"/>
  <c r="AI179" i="16" s="1"/>
  <c r="Z146" i="16"/>
  <c r="S180" i="16"/>
  <c r="I233" i="16"/>
  <c r="J233" i="16" s="1"/>
  <c r="P233" i="16" s="1"/>
  <c r="V59" i="16"/>
  <c r="Y136" i="16"/>
  <c r="AG136" i="16" s="1"/>
  <c r="V136" i="16"/>
  <c r="Z136" i="16" s="1"/>
  <c r="T205" i="16"/>
  <c r="U205" i="16" s="1"/>
  <c r="K205" i="16"/>
  <c r="X205" i="16" s="1"/>
  <c r="L205" i="16"/>
  <c r="T181" i="16"/>
  <c r="U181" i="16" s="1"/>
  <c r="V181" i="16" s="1"/>
  <c r="Z181" i="16" s="1"/>
  <c r="K181" i="16"/>
  <c r="X181" i="16" s="1"/>
  <c r="L181" i="16"/>
  <c r="S215" i="16"/>
  <c r="G106" i="16"/>
  <c r="V33" i="16"/>
  <c r="G107" i="16"/>
  <c r="Z193" i="16"/>
  <c r="Y7" i="16"/>
  <c r="AG7" i="16" s="1"/>
  <c r="Y150" i="16"/>
  <c r="AG150" i="16" s="1"/>
  <c r="V150" i="16"/>
  <c r="Z150" i="16" s="1"/>
  <c r="Z183" i="16"/>
  <c r="S183" i="16"/>
  <c r="Z194" i="16"/>
  <c r="V83" i="16"/>
  <c r="Y160" i="16"/>
  <c r="AG160" i="16" s="1"/>
  <c r="Y193" i="16"/>
  <c r="AG193" i="16" s="1"/>
  <c r="Y19" i="16"/>
  <c r="AG19" i="16" s="1"/>
  <c r="V19" i="16"/>
  <c r="Z19" i="16" s="1"/>
  <c r="I234" i="16"/>
  <c r="J234" i="16" s="1"/>
  <c r="P234" i="16" s="1"/>
  <c r="Y167" i="16"/>
  <c r="AG167" i="16" s="1"/>
  <c r="K224" i="16"/>
  <c r="X224" i="16" s="1"/>
  <c r="L224" i="16"/>
  <c r="T224" i="16"/>
  <c r="U224" i="16" s="1"/>
  <c r="Y200" i="16"/>
  <c r="AG200" i="16" s="1"/>
  <c r="V200" i="16"/>
  <c r="Z200" i="16" s="1"/>
  <c r="Y178" i="16"/>
  <c r="AG178" i="16" s="1"/>
  <c r="V178" i="16"/>
  <c r="G105" i="16"/>
  <c r="G232" i="16"/>
  <c r="Q225" i="16"/>
  <c r="R225" i="16"/>
  <c r="S225" i="16" s="1"/>
  <c r="S11" i="16"/>
  <c r="Z11" i="16"/>
  <c r="Z190" i="16"/>
  <c r="S190" i="16"/>
  <c r="G109" i="16"/>
  <c r="G101" i="16"/>
  <c r="Y135" i="16"/>
  <c r="AG135" i="16" s="1"/>
  <c r="V135" i="16"/>
  <c r="Z135" i="16" s="1"/>
  <c r="S201" i="16"/>
  <c r="T95" i="16"/>
  <c r="U95" i="16" s="1"/>
  <c r="V95" i="16" s="1"/>
  <c r="S178" i="16"/>
  <c r="Z178" i="16"/>
  <c r="K197" i="16"/>
  <c r="X197" i="16" s="1"/>
  <c r="T197" i="16"/>
  <c r="U197" i="16" s="1"/>
  <c r="V197" i="16" s="1"/>
  <c r="Z197" i="16" s="1"/>
  <c r="L197" i="16"/>
  <c r="G229" i="16"/>
  <c r="AA154" i="16"/>
  <c r="AH154" i="16"/>
  <c r="AI154" i="16" s="1"/>
  <c r="Y10" i="16"/>
  <c r="AG10" i="16" s="1"/>
  <c r="Z9" i="16"/>
  <c r="S20" i="16"/>
  <c r="V50" i="16"/>
  <c r="V46" i="16"/>
  <c r="AH24" i="16"/>
  <c r="AI24" i="16" s="1"/>
  <c r="AA24" i="16"/>
  <c r="G234" i="16"/>
  <c r="I235" i="16"/>
  <c r="J235" i="16" s="1"/>
  <c r="P235" i="16" s="1"/>
  <c r="T235" i="16"/>
  <c r="U235" i="16" s="1"/>
  <c r="V66" i="16"/>
  <c r="T61" i="16"/>
  <c r="U61" i="16" s="1"/>
  <c r="V61" i="16" s="1"/>
  <c r="V81" i="16"/>
  <c r="T87" i="16"/>
  <c r="U87" i="16" s="1"/>
  <c r="V87" i="16" s="1"/>
  <c r="Y153" i="16"/>
  <c r="AG153" i="16" s="1"/>
  <c r="V153" i="16"/>
  <c r="Z153" i="16" s="1"/>
  <c r="Y219" i="16"/>
  <c r="AG219" i="16" s="1"/>
  <c r="V219" i="16"/>
  <c r="Z219" i="16" s="1"/>
  <c r="V40" i="16"/>
  <c r="V38" i="16"/>
  <c r="T221" i="16"/>
  <c r="U221" i="16" s="1"/>
  <c r="K221" i="16"/>
  <c r="X221" i="16" s="1"/>
  <c r="L221" i="16"/>
  <c r="T149" i="16"/>
  <c r="U149" i="16" s="1"/>
  <c r="K149" i="16"/>
  <c r="X149" i="16" s="1"/>
  <c r="L149" i="16"/>
  <c r="V34" i="16"/>
  <c r="Z161" i="16"/>
  <c r="S161" i="16"/>
  <c r="Z18" i="16"/>
  <c r="S18" i="16"/>
  <c r="V35" i="16"/>
  <c r="Z8" i="16"/>
  <c r="Y206" i="16"/>
  <c r="AG206" i="16" s="1"/>
  <c r="V206" i="16"/>
  <c r="Z206" i="16" s="1"/>
  <c r="Z207" i="16"/>
  <c r="T97" i="16"/>
  <c r="U97" i="16" s="1"/>
  <c r="V97" i="16" s="1"/>
  <c r="Y147" i="16"/>
  <c r="AG147" i="16" s="1"/>
  <c r="G233" i="16"/>
  <c r="Y182" i="16"/>
  <c r="AG182" i="16" s="1"/>
  <c r="V182" i="16"/>
  <c r="Z182" i="16" s="1"/>
  <c r="L30" i="16"/>
  <c r="Y137" i="16"/>
  <c r="AG137" i="16" s="1"/>
  <c r="V137" i="16"/>
  <c r="Z137" i="16" s="1"/>
  <c r="Y218" i="16"/>
  <c r="AG218" i="16" s="1"/>
  <c r="V218" i="16"/>
  <c r="Z218" i="16" s="1"/>
  <c r="S212" i="16"/>
  <c r="Y177" i="16"/>
  <c r="AG177" i="16" s="1"/>
  <c r="V177" i="16"/>
  <c r="Z177" i="16" s="1"/>
  <c r="Y168" i="16"/>
  <c r="AG168" i="16" s="1"/>
  <c r="V168" i="16"/>
  <c r="Z168" i="16" s="1"/>
  <c r="T93" i="16"/>
  <c r="U93" i="16" s="1"/>
  <c r="V93" i="16" s="1"/>
  <c r="Y158" i="16"/>
  <c r="AG158" i="16" s="1"/>
  <c r="V158" i="16"/>
  <c r="Z158" i="16" s="1"/>
  <c r="V65" i="16"/>
  <c r="Y211" i="16"/>
  <c r="AG211" i="16" s="1"/>
  <c r="AH209" i="16"/>
  <c r="AI209" i="16" s="1"/>
  <c r="AA209" i="16"/>
  <c r="AH147" i="16"/>
  <c r="AI147" i="16" s="1"/>
  <c r="AA147" i="16"/>
  <c r="Y192" i="16"/>
  <c r="AG192" i="16" s="1"/>
  <c r="V192" i="16"/>
  <c r="Z192" i="16" s="1"/>
  <c r="Q30" i="16"/>
  <c r="Y30" i="16" s="1"/>
  <c r="AG30" i="16" s="1"/>
  <c r="R30" i="16"/>
  <c r="Y198" i="16"/>
  <c r="AG198" i="16" s="1"/>
  <c r="V198" i="16"/>
  <c r="Z198" i="16" s="1"/>
  <c r="L165" i="16"/>
  <c r="K165" i="16"/>
  <c r="X165" i="16" s="1"/>
  <c r="T165" i="16"/>
  <c r="U165" i="16" s="1"/>
  <c r="V165" i="16" s="1"/>
  <c r="Z165" i="16" s="1"/>
  <c r="K133" i="16"/>
  <c r="X133" i="16" s="1"/>
  <c r="L133" i="16"/>
  <c r="T133" i="16"/>
  <c r="U133" i="16" s="1"/>
  <c r="Z134" i="16"/>
  <c r="S134" i="16"/>
  <c r="Y170" i="16"/>
  <c r="AG170" i="16" s="1"/>
  <c r="V170" i="16"/>
  <c r="Z170" i="16" s="1"/>
  <c r="Y18" i="16"/>
  <c r="AG18" i="16" s="1"/>
  <c r="Y15" i="16"/>
  <c r="AG15" i="16" s="1"/>
  <c r="V15" i="16"/>
  <c r="Z15" i="16" s="1"/>
  <c r="Y184" i="16"/>
  <c r="AG184" i="16" s="1"/>
  <c r="Z166" i="16"/>
  <c r="Y23" i="16"/>
  <c r="AG23" i="16" s="1"/>
  <c r="V23" i="16"/>
  <c r="Z23" i="16" s="1"/>
  <c r="Y17" i="16"/>
  <c r="AG17" i="16" s="1"/>
  <c r="V17" i="16"/>
  <c r="Z17" i="16" s="1"/>
  <c r="V43" i="16"/>
  <c r="Y145" i="16"/>
  <c r="AG145" i="16" s="1"/>
  <c r="V145" i="16"/>
  <c r="Z145" i="16" s="1"/>
  <c r="Y216" i="16"/>
  <c r="AG216" i="16" s="1"/>
  <c r="V216" i="16"/>
  <c r="Z216" i="16" s="1"/>
  <c r="T98" i="16"/>
  <c r="U98" i="16" s="1"/>
  <c r="V55" i="16"/>
  <c r="S139" i="16"/>
  <c r="Z139" i="16"/>
  <c r="Z163" i="16"/>
  <c r="V30" i="16"/>
  <c r="Y155" i="16"/>
  <c r="AG155" i="16" s="1"/>
  <c r="V155" i="16"/>
  <c r="Z155" i="16" s="1"/>
  <c r="Y6" i="16"/>
  <c r="AG6" i="16" s="1"/>
  <c r="V6" i="16"/>
  <c r="Z6" i="16" s="1"/>
  <c r="V31" i="16"/>
  <c r="V67" i="16"/>
  <c r="Q224" i="16"/>
  <c r="R224" i="16"/>
  <c r="S224" i="16" s="1"/>
  <c r="K226" i="16"/>
  <c r="X226" i="16" s="1"/>
  <c r="T85" i="16"/>
  <c r="U85" i="16" s="1"/>
  <c r="S175" i="16"/>
  <c r="Y27" i="16"/>
  <c r="AG27" i="16" s="1"/>
  <c r="V27" i="16"/>
  <c r="Z27" i="16" s="1"/>
  <c r="K5" i="16"/>
  <c r="X5" i="16" s="1"/>
  <c r="T5" i="16"/>
  <c r="U5" i="16" s="1"/>
  <c r="L5" i="16"/>
  <c r="V82" i="16"/>
  <c r="K222" i="16"/>
  <c r="X222" i="16" s="1"/>
  <c r="L222" i="16"/>
  <c r="T222" i="16"/>
  <c r="U222" i="16" s="1"/>
  <c r="V222" i="16" s="1"/>
  <c r="Z222" i="16" s="1"/>
  <c r="T53" i="16"/>
  <c r="U53" i="16" s="1"/>
  <c r="V53" i="16" s="1"/>
  <c r="T69" i="16"/>
  <c r="U69" i="16" s="1"/>
  <c r="V69" i="16" s="1"/>
  <c r="Y162" i="16"/>
  <c r="AG162" i="16" s="1"/>
  <c r="V162" i="16"/>
  <c r="Z162" i="16" s="1"/>
  <c r="T96" i="16"/>
  <c r="U96" i="16" s="1"/>
  <c r="Y199" i="16"/>
  <c r="AG199" i="16" s="1"/>
  <c r="V199" i="16"/>
  <c r="Z199" i="16" s="1"/>
  <c r="Z195" i="16"/>
  <c r="S195" i="16"/>
  <c r="Y146" i="16"/>
  <c r="AG146" i="16" s="1"/>
  <c r="K189" i="16"/>
  <c r="X189" i="16" s="1"/>
  <c r="T189" i="16"/>
  <c r="U189" i="16" s="1"/>
  <c r="L189" i="16"/>
  <c r="Y176" i="16"/>
  <c r="AG176" i="16" s="1"/>
  <c r="V176" i="16"/>
  <c r="Z176" i="16" s="1"/>
  <c r="Y142" i="16"/>
  <c r="AG142" i="16" s="1"/>
  <c r="V142" i="16"/>
  <c r="Z142" i="16" s="1"/>
  <c r="Y210" i="16"/>
  <c r="AG210" i="16" s="1"/>
  <c r="V210" i="16"/>
  <c r="Z210" i="16" s="1"/>
  <c r="G103" i="16"/>
  <c r="V57" i="16"/>
  <c r="Y187" i="16"/>
  <c r="AG187" i="16" s="1"/>
  <c r="V187" i="16"/>
  <c r="Z187" i="16" s="1"/>
  <c r="G104" i="16"/>
  <c r="Y143" i="16"/>
  <c r="AG143" i="16" s="1"/>
  <c r="V143" i="16"/>
  <c r="Z143" i="16" s="1"/>
  <c r="S187" i="16"/>
  <c r="Y154" i="16"/>
  <c r="AG154" i="16" s="1"/>
  <c r="Z191" i="16"/>
  <c r="Y139" i="16"/>
  <c r="AG139" i="16" s="1"/>
  <c r="K30" i="16"/>
  <c r="X30" i="16" s="1"/>
  <c r="S29" i="16"/>
  <c r="Y175" i="16"/>
  <c r="AG175" i="16" s="1"/>
  <c r="V175" i="16"/>
  <c r="Z175" i="16" s="1"/>
  <c r="V94" i="16"/>
  <c r="S23" i="7"/>
  <c r="S17" i="7"/>
  <c r="S22" i="7"/>
  <c r="S21" i="7"/>
  <c r="S24" i="7"/>
  <c r="S18" i="7"/>
  <c r="S20" i="7"/>
  <c r="S19" i="7"/>
  <c r="S24" i="2"/>
  <c r="S22" i="2"/>
  <c r="G114" i="9" a="1"/>
  <c r="G114" i="9" s="1"/>
  <c r="AL114" i="16" s="1"/>
  <c r="G114" i="16" s="1"/>
  <c r="G242" i="9" a="1"/>
  <c r="G242" i="9" s="1"/>
  <c r="AL242" i="16" s="1"/>
  <c r="G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113" i="16" s="1"/>
  <c r="G241" i="9" a="1"/>
  <c r="G241" i="9" s="1"/>
  <c r="AL241" i="16" s="1"/>
  <c r="R35" i="12"/>
  <c r="R7" i="13"/>
  <c r="R29" i="13" s="1"/>
  <c r="R35" i="13" s="1"/>
  <c r="G244" i="9" s="1" a="1"/>
  <c r="G244" i="9" s="1"/>
  <c r="AL244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117" i="16" s="1"/>
  <c r="G245" i="9" a="1"/>
  <c r="G245" i="9" s="1"/>
  <c r="AL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240" i="9" a="1"/>
  <c r="G240" i="9" s="1"/>
  <c r="AL240" i="16" s="1"/>
  <c r="S19" i="11"/>
  <c r="T6" i="13"/>
  <c r="T28" i="13" s="1"/>
  <c r="G115" i="9" a="1"/>
  <c r="G115" i="9" s="1"/>
  <c r="AL115" i="16" s="1"/>
  <c r="G243" i="9" a="1"/>
  <c r="G243" i="9" s="1"/>
  <c r="AL243" i="16" s="1"/>
  <c r="G108" i="9" a="1"/>
  <c r="G108" i="9" s="1"/>
  <c r="AL108" i="16" s="1"/>
  <c r="G108" i="16" s="1"/>
  <c r="G236" i="9" a="1"/>
  <c r="G236" i="9" s="1"/>
  <c r="AL236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111" i="16" s="1"/>
  <c r="G239" i="9" a="1"/>
  <c r="G239" i="9" s="1"/>
  <c r="AL239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34" i="5" s="1"/>
  <c r="I243" i="9" s="1" a="1"/>
  <c r="I243" i="9" s="1"/>
  <c r="AN243" i="16" s="1"/>
  <c r="R12" i="4"/>
  <c r="R21" i="8"/>
  <c r="S18" i="6"/>
  <c r="S22" i="6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6" s="1"/>
  <c r="I238" i="16" s="1"/>
  <c r="J238" i="16" s="1"/>
  <c r="P238" i="16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AN239" i="16" s="1"/>
  <c r="R8" i="6"/>
  <c r="R8" i="4"/>
  <c r="R6" i="2"/>
  <c r="R6" i="8"/>
  <c r="R6" i="7"/>
  <c r="R28" i="7" s="1"/>
  <c r="R28" i="8" s="1"/>
  <c r="R6" i="5"/>
  <c r="R28" i="5" s="1"/>
  <c r="I237" i="9" s="1" a="1"/>
  <c r="I237" i="9" s="1"/>
  <c r="AN237" i="16" s="1"/>
  <c r="I237" i="16" s="1"/>
  <c r="J237" i="16" s="1"/>
  <c r="P237" i="16" s="1"/>
  <c r="R6" i="6"/>
  <c r="R6" i="4"/>
  <c r="R19" i="8"/>
  <c r="S19" i="5"/>
  <c r="S17" i="6"/>
  <c r="S18" i="4"/>
  <c r="S22" i="4"/>
  <c r="S21" i="5"/>
  <c r="S23" i="5"/>
  <c r="S24" i="4"/>
  <c r="R9" i="2"/>
  <c r="R9" i="8"/>
  <c r="R9" i="7"/>
  <c r="R31" i="7" s="1"/>
  <c r="R31" i="8" s="1"/>
  <c r="R9" i="5"/>
  <c r="R31" i="5" s="1"/>
  <c r="I240" i="9" s="1" a="1"/>
  <c r="I240" i="9" s="1"/>
  <c r="AN240" i="16" s="1"/>
  <c r="R9" i="6"/>
  <c r="R9" i="4"/>
  <c r="S21" i="4"/>
  <c r="S23" i="6"/>
  <c r="S20" i="5"/>
  <c r="R20" i="8"/>
  <c r="S20" i="4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6" s="1"/>
  <c r="I244" i="16" s="1"/>
  <c r="J244" i="16" s="1"/>
  <c r="P244" i="16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6" s="1"/>
  <c r="I242" i="16" s="1"/>
  <c r="J242" i="16" s="1"/>
  <c r="P242" i="16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6" s="1"/>
  <c r="R10" i="4"/>
  <c r="S21" i="6"/>
  <c r="R17" i="8"/>
  <c r="S23" i="4"/>
  <c r="S17" i="4"/>
  <c r="R24" i="8"/>
  <c r="S24" i="6"/>
  <c r="S17" i="5"/>
  <c r="R23" i="8"/>
  <c r="S20" i="6"/>
  <c r="S19" i="4"/>
  <c r="L84" i="9"/>
  <c r="I84" i="9" s="1" a="1"/>
  <c r="I84" i="9" s="1"/>
  <c r="AN84" i="16" s="1"/>
  <c r="E33" i="9"/>
  <c r="L32" i="9"/>
  <c r="I32" i="9" s="1" a="1"/>
  <c r="I32" i="9" s="1"/>
  <c r="AN32" i="16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Y225" i="16" l="1"/>
  <c r="AG225" i="16" s="1"/>
  <c r="G244" i="16"/>
  <c r="T244" i="16" s="1"/>
  <c r="U244" i="16" s="1"/>
  <c r="AA186" i="16"/>
  <c r="Y165" i="16"/>
  <c r="AG165" i="16" s="1"/>
  <c r="L235" i="16"/>
  <c r="Q242" i="16"/>
  <c r="R242" i="16"/>
  <c r="T108" i="16"/>
  <c r="U108" i="16" s="1"/>
  <c r="V108" i="16" s="1"/>
  <c r="AH199" i="16"/>
  <c r="AI199" i="16" s="1"/>
  <c r="AA199" i="16"/>
  <c r="AH17" i="16"/>
  <c r="AI17" i="16" s="1"/>
  <c r="AA17" i="16"/>
  <c r="AH168" i="16"/>
  <c r="AI168" i="16" s="1"/>
  <c r="AA168" i="16"/>
  <c r="AA152" i="16"/>
  <c r="AH152" i="16"/>
  <c r="AI152" i="16" s="1"/>
  <c r="T113" i="16"/>
  <c r="U113" i="16" s="1"/>
  <c r="V113" i="16" s="1"/>
  <c r="T111" i="16"/>
  <c r="U111" i="16" s="1"/>
  <c r="V111" i="16" s="1"/>
  <c r="AH177" i="16"/>
  <c r="AI177" i="16" s="1"/>
  <c r="AA177" i="16"/>
  <c r="AH143" i="16"/>
  <c r="AI143" i="16" s="1"/>
  <c r="AA143" i="16"/>
  <c r="AA182" i="16"/>
  <c r="AH182" i="16"/>
  <c r="AI182" i="16" s="1"/>
  <c r="AH181" i="16"/>
  <c r="AI181" i="16" s="1"/>
  <c r="AA181" i="16"/>
  <c r="L242" i="16"/>
  <c r="K242" i="16"/>
  <c r="X242" i="16" s="1"/>
  <c r="T242" i="16"/>
  <c r="U242" i="16" s="1"/>
  <c r="T114" i="16"/>
  <c r="U114" i="16" s="1"/>
  <c r="AA192" i="16"/>
  <c r="AH192" i="16"/>
  <c r="AI192" i="16" s="1"/>
  <c r="AH197" i="16"/>
  <c r="AI197" i="16" s="1"/>
  <c r="AA197" i="16"/>
  <c r="AA15" i="16"/>
  <c r="AH15" i="16"/>
  <c r="AI15" i="16" s="1"/>
  <c r="AH29" i="16"/>
  <c r="AI29" i="16" s="1"/>
  <c r="AA29" i="16"/>
  <c r="T103" i="16"/>
  <c r="U103" i="16" s="1"/>
  <c r="V103" i="16" s="1"/>
  <c r="AH175" i="16"/>
  <c r="AI175" i="16" s="1"/>
  <c r="AA175" i="16"/>
  <c r="V133" i="16"/>
  <c r="Z133" i="16" s="1"/>
  <c r="Y133" i="16"/>
  <c r="AG133" i="16" s="1"/>
  <c r="Z30" i="16"/>
  <c r="S30" i="16"/>
  <c r="AH8" i="16"/>
  <c r="AI8" i="16" s="1"/>
  <c r="AA8" i="16"/>
  <c r="AH201" i="16"/>
  <c r="AI201" i="16" s="1"/>
  <c r="AA201" i="16"/>
  <c r="AA11" i="16"/>
  <c r="AH11" i="16"/>
  <c r="AI11" i="16" s="1"/>
  <c r="I243" i="16"/>
  <c r="J243" i="16" s="1"/>
  <c r="P243" i="16" s="1"/>
  <c r="AH193" i="16"/>
  <c r="AI193" i="16" s="1"/>
  <c r="AA193" i="16"/>
  <c r="AH171" i="16"/>
  <c r="AI171" i="16" s="1"/>
  <c r="AA171" i="16"/>
  <c r="AA223" i="16"/>
  <c r="AH223" i="16"/>
  <c r="AI223" i="16" s="1"/>
  <c r="T204" i="16"/>
  <c r="U204" i="16" s="1"/>
  <c r="L204" i="16"/>
  <c r="K204" i="16"/>
  <c r="X204" i="16" s="1"/>
  <c r="V157" i="16"/>
  <c r="Z157" i="16" s="1"/>
  <c r="Y157" i="16"/>
  <c r="AG157" i="16" s="1"/>
  <c r="G115" i="16"/>
  <c r="Q238" i="16"/>
  <c r="R238" i="16"/>
  <c r="S238" i="16" s="1"/>
  <c r="G243" i="16"/>
  <c r="Q235" i="16"/>
  <c r="R235" i="16"/>
  <c r="T107" i="16"/>
  <c r="U107" i="16" s="1"/>
  <c r="Q233" i="16"/>
  <c r="R233" i="16"/>
  <c r="S233" i="16" s="1"/>
  <c r="AH173" i="16"/>
  <c r="AI173" i="16" s="1"/>
  <c r="AA173" i="16"/>
  <c r="AA138" i="16"/>
  <c r="AH138" i="16"/>
  <c r="AI138" i="16" s="1"/>
  <c r="T180" i="16"/>
  <c r="U180" i="16" s="1"/>
  <c r="L180" i="16"/>
  <c r="K180" i="16"/>
  <c r="X180" i="16" s="1"/>
  <c r="G236" i="16"/>
  <c r="Y181" i="16"/>
  <c r="AG181" i="16" s="1"/>
  <c r="Q236" i="16"/>
  <c r="R236" i="16"/>
  <c r="S236" i="16" s="1"/>
  <c r="AA214" i="16"/>
  <c r="AH214" i="16"/>
  <c r="AI214" i="16" s="1"/>
  <c r="AA16" i="16"/>
  <c r="AH16" i="16"/>
  <c r="AI16" i="16" s="1"/>
  <c r="V45" i="16"/>
  <c r="T92" i="16"/>
  <c r="U92" i="16" s="1"/>
  <c r="T60" i="16"/>
  <c r="U60" i="16" s="1"/>
  <c r="AH202" i="16"/>
  <c r="AI202" i="16" s="1"/>
  <c r="AA202" i="16"/>
  <c r="Z226" i="16"/>
  <c r="S226" i="16"/>
  <c r="AH14" i="16"/>
  <c r="AI14" i="16" s="1"/>
  <c r="AA14" i="16"/>
  <c r="S232" i="16"/>
  <c r="AA134" i="16"/>
  <c r="AH134" i="16"/>
  <c r="AI134" i="16" s="1"/>
  <c r="AA137" i="16"/>
  <c r="AH137" i="16"/>
  <c r="AI137" i="16" s="1"/>
  <c r="V98" i="16"/>
  <c r="Q237" i="16"/>
  <c r="R237" i="16"/>
  <c r="G112" i="16"/>
  <c r="AA210" i="16"/>
  <c r="AH210" i="16"/>
  <c r="AI210" i="16" s="1"/>
  <c r="Y189" i="16"/>
  <c r="AG189" i="16" s="1"/>
  <c r="V189" i="16"/>
  <c r="Z189" i="16" s="1"/>
  <c r="V96" i="16"/>
  <c r="V85" i="16"/>
  <c r="AA163" i="16"/>
  <c r="AH163" i="16"/>
  <c r="AI163" i="16" s="1"/>
  <c r="AA216" i="16"/>
  <c r="AH216" i="16"/>
  <c r="AI216" i="16" s="1"/>
  <c r="AH23" i="16"/>
  <c r="AI23" i="16" s="1"/>
  <c r="AA23" i="16"/>
  <c r="AA9" i="16"/>
  <c r="AH9" i="16"/>
  <c r="AI9" i="16" s="1"/>
  <c r="Q234" i="16"/>
  <c r="R234" i="16"/>
  <c r="S234" i="16" s="1"/>
  <c r="AH194" i="16"/>
  <c r="AI194" i="16" s="1"/>
  <c r="AA194" i="16"/>
  <c r="AA174" i="16"/>
  <c r="AH174" i="16"/>
  <c r="AI174" i="16" s="1"/>
  <c r="AA185" i="16"/>
  <c r="AH185" i="16"/>
  <c r="AI185" i="16" s="1"/>
  <c r="T140" i="16"/>
  <c r="U140" i="16" s="1"/>
  <c r="L140" i="16"/>
  <c r="K140" i="16"/>
  <c r="X140" i="16" s="1"/>
  <c r="K196" i="16"/>
  <c r="X196" i="16" s="1"/>
  <c r="L196" i="16"/>
  <c r="T196" i="16"/>
  <c r="U196" i="16" s="1"/>
  <c r="Z225" i="16"/>
  <c r="Y197" i="16"/>
  <c r="AG197" i="16" s="1"/>
  <c r="AH169" i="16"/>
  <c r="AI169" i="16" s="1"/>
  <c r="AA169" i="16"/>
  <c r="T100" i="16"/>
  <c r="U100" i="16" s="1"/>
  <c r="V100" i="16" s="1"/>
  <c r="T76" i="16"/>
  <c r="U76" i="16" s="1"/>
  <c r="Y29" i="16"/>
  <c r="AG29" i="16" s="1"/>
  <c r="AH159" i="16"/>
  <c r="AI159" i="16" s="1"/>
  <c r="AA159" i="16"/>
  <c r="I241" i="16"/>
  <c r="J241" i="16" s="1"/>
  <c r="P241" i="16" s="1"/>
  <c r="T104" i="16"/>
  <c r="U104" i="16" s="1"/>
  <c r="V104" i="16" s="1"/>
  <c r="V5" i="16"/>
  <c r="Z5" i="16" s="1"/>
  <c r="Y5" i="16"/>
  <c r="AG5" i="16" s="1"/>
  <c r="AH139" i="16"/>
  <c r="AI139" i="16" s="1"/>
  <c r="AA139" i="16"/>
  <c r="AH165" i="16"/>
  <c r="AI165" i="16" s="1"/>
  <c r="AA165" i="16"/>
  <c r="AH218" i="16"/>
  <c r="AI218" i="16" s="1"/>
  <c r="AA218" i="16"/>
  <c r="AH178" i="16"/>
  <c r="AI178" i="16" s="1"/>
  <c r="AA178" i="16"/>
  <c r="AH19" i="16"/>
  <c r="AI19" i="16" s="1"/>
  <c r="AA19" i="16"/>
  <c r="AH160" i="16"/>
  <c r="AI160" i="16" s="1"/>
  <c r="AA160" i="16"/>
  <c r="Y13" i="16"/>
  <c r="AG13" i="16" s="1"/>
  <c r="V13" i="16"/>
  <c r="Z13" i="16" s="1"/>
  <c r="K228" i="16"/>
  <c r="X228" i="16" s="1"/>
  <c r="L228" i="16"/>
  <c r="T228" i="16"/>
  <c r="U228" i="16" s="1"/>
  <c r="L220" i="16"/>
  <c r="K220" i="16"/>
  <c r="X220" i="16" s="1"/>
  <c r="T220" i="16"/>
  <c r="U220" i="16" s="1"/>
  <c r="AH25" i="16"/>
  <c r="AI25" i="16" s="1"/>
  <c r="AA25" i="16"/>
  <c r="S227" i="16"/>
  <c r="I240" i="16"/>
  <c r="J240" i="16" s="1"/>
  <c r="P240" i="16" s="1"/>
  <c r="T84" i="16"/>
  <c r="U84" i="16" s="1"/>
  <c r="V84" i="16" s="1"/>
  <c r="K12" i="16"/>
  <c r="X12" i="16" s="1"/>
  <c r="T12" i="16"/>
  <c r="U12" i="16" s="1"/>
  <c r="L12" i="16"/>
  <c r="Y213" i="16"/>
  <c r="AG213" i="16" s="1"/>
  <c r="V213" i="16"/>
  <c r="Z213" i="16" s="1"/>
  <c r="S229" i="16"/>
  <c r="G241" i="16"/>
  <c r="AA191" i="16"/>
  <c r="AH191" i="16"/>
  <c r="AI191" i="16" s="1"/>
  <c r="AH142" i="16"/>
  <c r="AI142" i="16" s="1"/>
  <c r="AA142" i="16"/>
  <c r="AH162" i="16"/>
  <c r="AI162" i="16" s="1"/>
  <c r="AA162" i="16"/>
  <c r="AH6" i="16"/>
  <c r="AI6" i="16" s="1"/>
  <c r="AA6" i="16"/>
  <c r="AH145" i="16"/>
  <c r="AI145" i="16" s="1"/>
  <c r="AA145" i="16"/>
  <c r="AA166" i="16"/>
  <c r="AH166" i="16"/>
  <c r="AI166" i="16" s="1"/>
  <c r="AH170" i="16"/>
  <c r="AI170" i="16" s="1"/>
  <c r="AA170" i="16"/>
  <c r="AH207" i="16"/>
  <c r="AI207" i="16" s="1"/>
  <c r="AA207" i="16"/>
  <c r="Y149" i="16"/>
  <c r="AG149" i="16" s="1"/>
  <c r="V149" i="16"/>
  <c r="Z149" i="16" s="1"/>
  <c r="T101" i="16"/>
  <c r="U101" i="16" s="1"/>
  <c r="L232" i="16"/>
  <c r="K232" i="16"/>
  <c r="X232" i="16" s="1"/>
  <c r="T232" i="16"/>
  <c r="U232" i="16" s="1"/>
  <c r="AH200" i="16"/>
  <c r="AI200" i="16" s="1"/>
  <c r="AA200" i="16"/>
  <c r="AA183" i="16"/>
  <c r="AH183" i="16"/>
  <c r="AI183" i="16" s="1"/>
  <c r="T106" i="16"/>
  <c r="U106" i="16" s="1"/>
  <c r="Y205" i="16"/>
  <c r="AG205" i="16" s="1"/>
  <c r="V205" i="16"/>
  <c r="Z205" i="16" s="1"/>
  <c r="AH146" i="16"/>
  <c r="AI146" i="16" s="1"/>
  <c r="AA146" i="16"/>
  <c r="V77" i="16"/>
  <c r="L172" i="16"/>
  <c r="K172" i="16"/>
  <c r="X172" i="16" s="1"/>
  <c r="T172" i="16"/>
  <c r="U172" i="16" s="1"/>
  <c r="T156" i="16"/>
  <c r="U156" i="16" s="1"/>
  <c r="K156" i="16"/>
  <c r="X156" i="16" s="1"/>
  <c r="L156" i="16"/>
  <c r="Y227" i="16"/>
  <c r="AG227" i="16" s="1"/>
  <c r="V227" i="16"/>
  <c r="Z227" i="16" s="1"/>
  <c r="Q231" i="16"/>
  <c r="R231" i="16"/>
  <c r="AH151" i="16"/>
  <c r="AI151" i="16" s="1"/>
  <c r="AA151" i="16"/>
  <c r="AA208" i="16"/>
  <c r="AH208" i="16"/>
  <c r="AI208" i="16" s="1"/>
  <c r="AH144" i="16"/>
  <c r="AI144" i="16" s="1"/>
  <c r="AA144" i="16"/>
  <c r="G239" i="16"/>
  <c r="T117" i="16"/>
  <c r="U117" i="16" s="1"/>
  <c r="V117" i="16" s="1"/>
  <c r="AA222" i="16"/>
  <c r="AH222" i="16"/>
  <c r="AI222" i="16" s="1"/>
  <c r="I239" i="16"/>
  <c r="J239" i="16" s="1"/>
  <c r="P239" i="16" s="1"/>
  <c r="AH158" i="16"/>
  <c r="AI158" i="16" s="1"/>
  <c r="AA158" i="16"/>
  <c r="Y222" i="16"/>
  <c r="AG222" i="16" s="1"/>
  <c r="K233" i="16"/>
  <c r="X233" i="16" s="1"/>
  <c r="L233" i="16"/>
  <c r="T233" i="16"/>
  <c r="U233" i="16" s="1"/>
  <c r="AA18" i="16"/>
  <c r="AH18" i="16"/>
  <c r="AI18" i="16" s="1"/>
  <c r="AA219" i="16"/>
  <c r="AH219" i="16"/>
  <c r="AI219" i="16" s="1"/>
  <c r="Y235" i="16"/>
  <c r="AG235" i="16" s="1"/>
  <c r="V235" i="16"/>
  <c r="T109" i="16"/>
  <c r="U109" i="16" s="1"/>
  <c r="G240" i="16"/>
  <c r="AA150" i="16"/>
  <c r="AH150" i="16"/>
  <c r="AI150" i="16" s="1"/>
  <c r="AA136" i="16"/>
  <c r="AH136" i="16"/>
  <c r="AI136" i="16" s="1"/>
  <c r="AH7" i="16"/>
  <c r="AI7" i="16" s="1"/>
  <c r="AA7" i="16"/>
  <c r="AH22" i="16"/>
  <c r="AI22" i="16" s="1"/>
  <c r="AA22" i="16"/>
  <c r="L164" i="16"/>
  <c r="T164" i="16"/>
  <c r="U164" i="16" s="1"/>
  <c r="K164" i="16"/>
  <c r="X164" i="16" s="1"/>
  <c r="Y173" i="16"/>
  <c r="AG173" i="16" s="1"/>
  <c r="K237" i="16"/>
  <c r="X237" i="16" s="1"/>
  <c r="T237" i="16"/>
  <c r="U237" i="16" s="1"/>
  <c r="V237" i="16" s="1"/>
  <c r="L237" i="16"/>
  <c r="L28" i="16"/>
  <c r="K28" i="16"/>
  <c r="X28" i="16" s="1"/>
  <c r="T28" i="16"/>
  <c r="U28" i="16" s="1"/>
  <c r="T36" i="16"/>
  <c r="U36" i="16" s="1"/>
  <c r="V36" i="16" s="1"/>
  <c r="V102" i="16"/>
  <c r="AH187" i="16"/>
  <c r="AI187" i="16" s="1"/>
  <c r="AA187" i="16"/>
  <c r="I32" i="16"/>
  <c r="T234" i="16"/>
  <c r="U234" i="16" s="1"/>
  <c r="K234" i="16"/>
  <c r="X234" i="16" s="1"/>
  <c r="L234" i="16"/>
  <c r="T24" i="7"/>
  <c r="AH27" i="16"/>
  <c r="AI27" i="16" s="1"/>
  <c r="AA27" i="16"/>
  <c r="AH176" i="16"/>
  <c r="AI176" i="16" s="1"/>
  <c r="AA176" i="16"/>
  <c r="AA195" i="16"/>
  <c r="AH195" i="16"/>
  <c r="AI195" i="16" s="1"/>
  <c r="AH155" i="16"/>
  <c r="AI155" i="16" s="1"/>
  <c r="AA155" i="16"/>
  <c r="AH198" i="16"/>
  <c r="AI198" i="16" s="1"/>
  <c r="AA198" i="16"/>
  <c r="AH206" i="16"/>
  <c r="AI206" i="16" s="1"/>
  <c r="AA206" i="16"/>
  <c r="K235" i="16"/>
  <c r="X235" i="16" s="1"/>
  <c r="T229" i="16"/>
  <c r="U229" i="16" s="1"/>
  <c r="V229" i="16" s="1"/>
  <c r="Z229" i="16" s="1"/>
  <c r="L229" i="16"/>
  <c r="K229" i="16"/>
  <c r="X229" i="16" s="1"/>
  <c r="T105" i="16"/>
  <c r="U105" i="16" s="1"/>
  <c r="V105" i="16" s="1"/>
  <c r="Y224" i="16"/>
  <c r="AG224" i="16" s="1"/>
  <c r="V224" i="16"/>
  <c r="Z224" i="16" s="1"/>
  <c r="G245" i="16"/>
  <c r="K212" i="16"/>
  <c r="X212" i="16" s="1"/>
  <c r="T212" i="16"/>
  <c r="U212" i="16" s="1"/>
  <c r="L212" i="16"/>
  <c r="K148" i="16"/>
  <c r="X148" i="16" s="1"/>
  <c r="T148" i="16"/>
  <c r="U148" i="16" s="1"/>
  <c r="L148" i="16"/>
  <c r="V141" i="16"/>
  <c r="Z141" i="16" s="1"/>
  <c r="Y141" i="16"/>
  <c r="AG141" i="16" s="1"/>
  <c r="T52" i="16"/>
  <c r="U52" i="16" s="1"/>
  <c r="T44" i="16"/>
  <c r="U44" i="16" s="1"/>
  <c r="Y230" i="16"/>
  <c r="AG230" i="16" s="1"/>
  <c r="V230" i="16"/>
  <c r="Z230" i="16" s="1"/>
  <c r="AA217" i="16"/>
  <c r="AH217" i="16"/>
  <c r="AI217" i="16" s="1"/>
  <c r="Q244" i="16"/>
  <c r="R244" i="16"/>
  <c r="S244" i="16" s="1"/>
  <c r="AA161" i="16"/>
  <c r="AH161" i="16"/>
  <c r="AI161" i="16" s="1"/>
  <c r="Y221" i="16"/>
  <c r="AG221" i="16" s="1"/>
  <c r="V221" i="16"/>
  <c r="Z221" i="16" s="1"/>
  <c r="AA153" i="16"/>
  <c r="AH153" i="16"/>
  <c r="AI153" i="16" s="1"/>
  <c r="AA190" i="16"/>
  <c r="AH190" i="16"/>
  <c r="AI190" i="16" s="1"/>
  <c r="AA135" i="16"/>
  <c r="AH135" i="16"/>
  <c r="AI135" i="16" s="1"/>
  <c r="V21" i="16"/>
  <c r="Z21" i="16" s="1"/>
  <c r="Y21" i="16"/>
  <c r="AG21" i="16" s="1"/>
  <c r="T188" i="16"/>
  <c r="U188" i="16" s="1"/>
  <c r="L188" i="16"/>
  <c r="K188" i="16"/>
  <c r="X188" i="16" s="1"/>
  <c r="J31" i="16"/>
  <c r="P31" i="16" s="1"/>
  <c r="K31" i="16"/>
  <c r="X31" i="16" s="1"/>
  <c r="L31" i="16"/>
  <c r="AA26" i="16"/>
  <c r="AH26" i="16"/>
  <c r="AI26" i="16" s="1"/>
  <c r="Y215" i="16"/>
  <c r="AG215" i="16" s="1"/>
  <c r="V215" i="16"/>
  <c r="Z215" i="16" s="1"/>
  <c r="T68" i="16"/>
  <c r="U68" i="16" s="1"/>
  <c r="K20" i="16"/>
  <c r="X20" i="16" s="1"/>
  <c r="T20" i="16"/>
  <c r="U20" i="16" s="1"/>
  <c r="L20" i="16"/>
  <c r="AH203" i="16"/>
  <c r="AI203" i="16" s="1"/>
  <c r="AA203" i="16"/>
  <c r="L231" i="16"/>
  <c r="T231" i="16"/>
  <c r="U231" i="16" s="1"/>
  <c r="V231" i="16" s="1"/>
  <c r="K231" i="16"/>
  <c r="X231" i="16" s="1"/>
  <c r="S230" i="16"/>
  <c r="T21" i="7"/>
  <c r="T22" i="7"/>
  <c r="T23" i="7"/>
  <c r="T20" i="7"/>
  <c r="T17" i="7"/>
  <c r="T19" i="7"/>
  <c r="T18" i="7"/>
  <c r="G116" i="9" a="1"/>
  <c r="G116" i="9" s="1"/>
  <c r="AL116" i="16" s="1"/>
  <c r="T35" i="12"/>
  <c r="G123" i="9" a="1"/>
  <c r="G123" i="9" s="1"/>
  <c r="AL123" i="16" s="1"/>
  <c r="G123" i="16" s="1"/>
  <c r="G251" i="9" a="1"/>
  <c r="G251" i="9" s="1"/>
  <c r="AL251" i="16" s="1"/>
  <c r="G251" i="16" s="1"/>
  <c r="G129" i="9" a="1"/>
  <c r="G129" i="9" s="1"/>
  <c r="AL129" i="16" s="1"/>
  <c r="G257" i="9" a="1"/>
  <c r="G257" i="9" s="1"/>
  <c r="AL257" i="16" s="1"/>
  <c r="G250" i="9" a="1"/>
  <c r="G250" i="9" s="1"/>
  <c r="AL250" i="16" s="1"/>
  <c r="G122" i="9" a="1"/>
  <c r="G122" i="9" s="1"/>
  <c r="AL122" i="16" s="1"/>
  <c r="G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248" i="16" s="1"/>
  <c r="G120" i="9" a="1"/>
  <c r="G120" i="9" s="1"/>
  <c r="AL120" i="16" s="1"/>
  <c r="G120" i="16" s="1"/>
  <c r="T19" i="11"/>
  <c r="G254" i="9" a="1"/>
  <c r="G254" i="9" s="1"/>
  <c r="AL254" i="16" s="1"/>
  <c r="G126" i="9" a="1"/>
  <c r="G126" i="9" s="1"/>
  <c r="AL126" i="16" s="1"/>
  <c r="T24" i="11"/>
  <c r="T21" i="11"/>
  <c r="T22" i="11"/>
  <c r="G128" i="9" a="1"/>
  <c r="G128" i="9" s="1"/>
  <c r="AL128" i="16" s="1"/>
  <c r="G256" i="9" a="1"/>
  <c r="G256" i="9" s="1"/>
  <c r="AL256" i="16" s="1"/>
  <c r="G121" i="9" a="1"/>
  <c r="G121" i="9" s="1"/>
  <c r="AL121" i="16" s="1"/>
  <c r="G121" i="16" s="1"/>
  <c r="G249" i="9" a="1"/>
  <c r="G249" i="9" s="1"/>
  <c r="AL249" i="16" s="1"/>
  <c r="G257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33" i="7" s="1"/>
  <c r="S33" i="8" s="1"/>
  <c r="S11" i="6"/>
  <c r="S11" i="4"/>
  <c r="S11" i="5"/>
  <c r="S33" i="5" s="1"/>
  <c r="I250" i="9" s="1" a="1"/>
  <c r="I250" i="9" s="1"/>
  <c r="AN250" i="16" s="1"/>
  <c r="I250" i="16" s="1"/>
  <c r="J250" i="16" s="1"/>
  <c r="P250" i="16" s="1"/>
  <c r="S8" i="2"/>
  <c r="S8" i="8"/>
  <c r="S8" i="7"/>
  <c r="S30" i="7" s="1"/>
  <c r="S30" i="8" s="1"/>
  <c r="S8" i="5"/>
  <c r="S30" i="5" s="1"/>
  <c r="I247" i="9" s="1" a="1"/>
  <c r="I247" i="9" s="1"/>
  <c r="AN247" i="16" s="1"/>
  <c r="I247" i="16" s="1"/>
  <c r="J247" i="16" s="1"/>
  <c r="P247" i="16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6" s="1"/>
  <c r="T17" i="5"/>
  <c r="S24" i="8"/>
  <c r="T20" i="4"/>
  <c r="T23" i="5"/>
  <c r="T18" i="4"/>
  <c r="T18" i="6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6" s="1"/>
  <c r="I251" i="16" s="1"/>
  <c r="J251" i="16" s="1"/>
  <c r="P251" i="16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S17" i="8"/>
  <c r="S22" i="8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6" s="1"/>
  <c r="I252" i="16" s="1"/>
  <c r="J252" i="16" s="1"/>
  <c r="P252" i="16" s="1"/>
  <c r="S10" i="2"/>
  <c r="S10" i="8"/>
  <c r="S10" i="7"/>
  <c r="S32" i="7" s="1"/>
  <c r="S32" i="8" s="1"/>
  <c r="S10" i="6"/>
  <c r="S10" i="5"/>
  <c r="S32" i="5" s="1"/>
  <c r="I249" i="9" s="1" a="1"/>
  <c r="I249" i="9" s="1"/>
  <c r="AN249" i="16" s="1"/>
  <c r="I249" i="16" s="1"/>
  <c r="J249" i="16" s="1"/>
  <c r="P249" i="16" s="1"/>
  <c r="S10" i="4"/>
  <c r="S23" i="8"/>
  <c r="T23" i="4"/>
  <c r="T21" i="6"/>
  <c r="T22" i="5"/>
  <c r="T23" i="6"/>
  <c r="T24" i="4"/>
  <c r="T21" i="5"/>
  <c r="S19" i="8"/>
  <c r="S18" i="8"/>
  <c r="S6" i="2"/>
  <c r="S6" i="8"/>
  <c r="S6" i="7"/>
  <c r="S28" i="7" s="1"/>
  <c r="S28" i="8" s="1"/>
  <c r="S6" i="5"/>
  <c r="S28" i="5" s="1"/>
  <c r="I245" i="9" s="1" a="1"/>
  <c r="I245" i="9" s="1"/>
  <c r="AN245" i="16" s="1"/>
  <c r="I245" i="16" s="1"/>
  <c r="J245" i="16" s="1"/>
  <c r="P245" i="16" s="1"/>
  <c r="S6" i="6"/>
  <c r="S6" i="4"/>
  <c r="T13" i="2"/>
  <c r="T13" i="8"/>
  <c r="T13" i="7"/>
  <c r="T13" i="6"/>
  <c r="T13" i="5"/>
  <c r="T13" i="4"/>
  <c r="S9" i="2"/>
  <c r="S9" i="8"/>
  <c r="S9" i="7"/>
  <c r="S31" i="7" s="1"/>
  <c r="S31" i="8" s="1"/>
  <c r="S9" i="6"/>
  <c r="S9" i="4"/>
  <c r="S9" i="5"/>
  <c r="S31" i="5" s="1"/>
  <c r="I248" i="9" s="1" a="1"/>
  <c r="I248" i="9" s="1"/>
  <c r="AN248" i="16" s="1"/>
  <c r="I248" i="16" s="1"/>
  <c r="J248" i="16" s="1"/>
  <c r="P248" i="16" s="1"/>
  <c r="T10" i="2"/>
  <c r="T10" i="8"/>
  <c r="T10" i="7"/>
  <c r="T10" i="6"/>
  <c r="T10" i="5"/>
  <c r="T10" i="4"/>
  <c r="S20" i="8"/>
  <c r="T21" i="4"/>
  <c r="T22" i="4"/>
  <c r="T19" i="5"/>
  <c r="T18" i="5"/>
  <c r="T22" i="6"/>
  <c r="L85" i="9"/>
  <c r="I85" i="9" s="1" a="1"/>
  <c r="I85" i="9" s="1"/>
  <c r="AN85" i="16" s="1"/>
  <c r="E86" i="9"/>
  <c r="L33" i="9"/>
  <c r="I33" i="9" s="1" a="1"/>
  <c r="I33" i="9" s="1"/>
  <c r="AN33" i="16" s="1"/>
  <c r="E34" i="9"/>
  <c r="T24" i="2"/>
  <c r="T21" i="2"/>
  <c r="T17" i="2"/>
  <c r="T19" i="2"/>
  <c r="T35" i="1"/>
  <c r="T12" i="11" s="1"/>
  <c r="T23" i="2"/>
  <c r="T22" i="2"/>
  <c r="K244" i="16" l="1"/>
  <c r="X244" i="16" s="1"/>
  <c r="L244" i="16"/>
  <c r="G130" i="16"/>
  <c r="T130" i="16" s="1"/>
  <c r="U130" i="16" s="1"/>
  <c r="Q250" i="16"/>
  <c r="R250" i="16"/>
  <c r="S250" i="16" s="1"/>
  <c r="T120" i="16"/>
  <c r="U120" i="16" s="1"/>
  <c r="V120" i="16" s="1"/>
  <c r="T125" i="16"/>
  <c r="U125" i="16" s="1"/>
  <c r="T131" i="16"/>
  <c r="U131" i="16" s="1"/>
  <c r="Q251" i="16"/>
  <c r="R251" i="16"/>
  <c r="T123" i="16"/>
  <c r="U123" i="16" s="1"/>
  <c r="Q248" i="16"/>
  <c r="R248" i="16"/>
  <c r="K251" i="16"/>
  <c r="X251" i="16" s="1"/>
  <c r="T251" i="16"/>
  <c r="U251" i="16" s="1"/>
  <c r="V251" i="16" s="1"/>
  <c r="L251" i="16"/>
  <c r="AA229" i="16"/>
  <c r="AH229" i="16"/>
  <c r="AI229" i="16" s="1"/>
  <c r="Q249" i="16"/>
  <c r="R249" i="16"/>
  <c r="S249" i="16" s="1"/>
  <c r="L248" i="16"/>
  <c r="K248" i="16"/>
  <c r="X248" i="16" s="1"/>
  <c r="T248" i="16"/>
  <c r="U248" i="16" s="1"/>
  <c r="T122" i="16"/>
  <c r="U122" i="16" s="1"/>
  <c r="V122" i="16" s="1"/>
  <c r="Q245" i="16"/>
  <c r="R245" i="16"/>
  <c r="T253" i="16"/>
  <c r="U253" i="16" s="1"/>
  <c r="Q252" i="16"/>
  <c r="R252" i="16"/>
  <c r="S252" i="16" s="1"/>
  <c r="T257" i="16"/>
  <c r="U257" i="16" s="1"/>
  <c r="AA227" i="16"/>
  <c r="AH227" i="16"/>
  <c r="AI227" i="16" s="1"/>
  <c r="V68" i="16"/>
  <c r="G126" i="16"/>
  <c r="G110" i="16"/>
  <c r="G118" i="16"/>
  <c r="AA230" i="16"/>
  <c r="AH230" i="16"/>
  <c r="AI230" i="16" s="1"/>
  <c r="AA21" i="16"/>
  <c r="AH21" i="16"/>
  <c r="AI21" i="16" s="1"/>
  <c r="V44" i="16"/>
  <c r="Y148" i="16"/>
  <c r="AG148" i="16" s="1"/>
  <c r="V148" i="16"/>
  <c r="Z148" i="16" s="1"/>
  <c r="Y234" i="16"/>
  <c r="AG234" i="16" s="1"/>
  <c r="V234" i="16"/>
  <c r="Z234" i="16" s="1"/>
  <c r="Y164" i="16"/>
  <c r="AG164" i="16" s="1"/>
  <c r="V164" i="16"/>
  <c r="Z164" i="16" s="1"/>
  <c r="Y220" i="16"/>
  <c r="AG220" i="16" s="1"/>
  <c r="V220" i="16"/>
  <c r="Z220" i="16" s="1"/>
  <c r="AH5" i="16"/>
  <c r="AI5" i="16" s="1"/>
  <c r="AA5" i="16"/>
  <c r="G129" i="16"/>
  <c r="AH30" i="16"/>
  <c r="AI30" i="16" s="1"/>
  <c r="AA30" i="16"/>
  <c r="Y242" i="16"/>
  <c r="AG242" i="16" s="1"/>
  <c r="V242" i="16"/>
  <c r="Z242" i="16" s="1"/>
  <c r="I246" i="16"/>
  <c r="J246" i="16" s="1"/>
  <c r="P246" i="16" s="1"/>
  <c r="J32" i="16"/>
  <c r="P32" i="16" s="1"/>
  <c r="K32" i="16"/>
  <c r="X32" i="16" s="1"/>
  <c r="L32" i="16"/>
  <c r="G116" i="16"/>
  <c r="V106" i="16"/>
  <c r="AA226" i="16"/>
  <c r="AH226" i="16"/>
  <c r="AI226" i="16" s="1"/>
  <c r="V107" i="16"/>
  <c r="T115" i="16"/>
  <c r="U115" i="16" s="1"/>
  <c r="Y156" i="16"/>
  <c r="AG156" i="16" s="1"/>
  <c r="V156" i="16"/>
  <c r="Z156" i="16" s="1"/>
  <c r="V101" i="16"/>
  <c r="AH213" i="16"/>
  <c r="AI213" i="16" s="1"/>
  <c r="AA213" i="16"/>
  <c r="Q240" i="16"/>
  <c r="R240" i="16"/>
  <c r="S240" i="16" s="1"/>
  <c r="V76" i="16"/>
  <c r="Y140" i="16"/>
  <c r="AG140" i="16" s="1"/>
  <c r="V140" i="16"/>
  <c r="Z140" i="16" s="1"/>
  <c r="T112" i="16"/>
  <c r="U112" i="16" s="1"/>
  <c r="V112" i="16" s="1"/>
  <c r="G250" i="16"/>
  <c r="AA133" i="16"/>
  <c r="AH133" i="16"/>
  <c r="AI133" i="16" s="1"/>
  <c r="V114" i="16"/>
  <c r="T121" i="16"/>
  <c r="U121" i="16" s="1"/>
  <c r="Q31" i="16"/>
  <c r="Y31" i="16" s="1"/>
  <c r="AG31" i="16" s="1"/>
  <c r="R31" i="16"/>
  <c r="AA221" i="16"/>
  <c r="AH221" i="16"/>
  <c r="AI221" i="16" s="1"/>
  <c r="V172" i="16"/>
  <c r="Z172" i="16" s="1"/>
  <c r="Y172" i="16"/>
  <c r="AG172" i="16" s="1"/>
  <c r="Z237" i="16"/>
  <c r="S237" i="16"/>
  <c r="Q247" i="16"/>
  <c r="R247" i="16"/>
  <c r="S235" i="16"/>
  <c r="Z235" i="16"/>
  <c r="Y204" i="16"/>
  <c r="AG204" i="16" s="1"/>
  <c r="V204" i="16"/>
  <c r="Z204" i="16" s="1"/>
  <c r="Q243" i="16"/>
  <c r="R243" i="16"/>
  <c r="G256" i="16"/>
  <c r="AA215" i="16"/>
  <c r="AH215" i="16"/>
  <c r="AI215" i="16" s="1"/>
  <c r="K240" i="16"/>
  <c r="X240" i="16" s="1"/>
  <c r="L240" i="16"/>
  <c r="T240" i="16"/>
  <c r="U240" i="16" s="1"/>
  <c r="Y229" i="16"/>
  <c r="AG229" i="16" s="1"/>
  <c r="S231" i="16"/>
  <c r="Z231" i="16"/>
  <c r="AH149" i="16"/>
  <c r="AI149" i="16" s="1"/>
  <c r="AA149" i="16"/>
  <c r="AH225" i="16"/>
  <c r="AI225" i="16" s="1"/>
  <c r="AA225" i="16"/>
  <c r="Y237" i="16"/>
  <c r="AG237" i="16" s="1"/>
  <c r="K236" i="16"/>
  <c r="X236" i="16" s="1"/>
  <c r="L236" i="16"/>
  <c r="T236" i="16"/>
  <c r="U236" i="16" s="1"/>
  <c r="V236" i="16" s="1"/>
  <c r="Z236" i="16" s="1"/>
  <c r="G249" i="16"/>
  <c r="V52" i="16"/>
  <c r="T245" i="16"/>
  <c r="U245" i="16" s="1"/>
  <c r="V245" i="16" s="1"/>
  <c r="L245" i="16"/>
  <c r="K245" i="16"/>
  <c r="X245" i="16" s="1"/>
  <c r="V109" i="16"/>
  <c r="Q239" i="16"/>
  <c r="R239" i="16"/>
  <c r="S239" i="16" s="1"/>
  <c r="Y231" i="16"/>
  <c r="AG231" i="16" s="1"/>
  <c r="AH205" i="16"/>
  <c r="AI205" i="16" s="1"/>
  <c r="AA205" i="16"/>
  <c r="V12" i="16"/>
  <c r="Z12" i="16" s="1"/>
  <c r="Y12" i="16"/>
  <c r="AG12" i="16" s="1"/>
  <c r="V196" i="16"/>
  <c r="Z196" i="16" s="1"/>
  <c r="Y196" i="16"/>
  <c r="AG196" i="16" s="1"/>
  <c r="K243" i="16"/>
  <c r="X243" i="16" s="1"/>
  <c r="T243" i="16"/>
  <c r="U243" i="16" s="1"/>
  <c r="L243" i="16"/>
  <c r="S242" i="16"/>
  <c r="V212" i="16"/>
  <c r="Z212" i="16" s="1"/>
  <c r="Y212" i="16"/>
  <c r="AG212" i="16" s="1"/>
  <c r="G128" i="16"/>
  <c r="T241" i="16"/>
  <c r="U241" i="16" s="1"/>
  <c r="V241" i="16" s="1"/>
  <c r="K241" i="16"/>
  <c r="X241" i="16" s="1"/>
  <c r="L241" i="16"/>
  <c r="AA13" i="16"/>
  <c r="AH13" i="16"/>
  <c r="AI13" i="16" s="1"/>
  <c r="Q241" i="16"/>
  <c r="R241" i="16"/>
  <c r="AH189" i="16"/>
  <c r="AI189" i="16" s="1"/>
  <c r="AA189" i="16"/>
  <c r="V60" i="16"/>
  <c r="L239" i="16"/>
  <c r="T239" i="16"/>
  <c r="U239" i="16" s="1"/>
  <c r="V239" i="16" s="1"/>
  <c r="K239" i="16"/>
  <c r="X239" i="16" s="1"/>
  <c r="Y228" i="16"/>
  <c r="AG228" i="16" s="1"/>
  <c r="V228" i="16"/>
  <c r="Z228" i="16" s="1"/>
  <c r="I33" i="16"/>
  <c r="Y188" i="16"/>
  <c r="AG188" i="16" s="1"/>
  <c r="V188" i="16"/>
  <c r="Z188" i="16" s="1"/>
  <c r="AL259" i="16"/>
  <c r="G259" i="16" s="1"/>
  <c r="AL258" i="16"/>
  <c r="G258" i="16" s="1"/>
  <c r="AA141" i="16"/>
  <c r="AH141" i="16"/>
  <c r="AI141" i="16" s="1"/>
  <c r="AA224" i="16"/>
  <c r="AH224" i="16"/>
  <c r="AI224" i="16" s="1"/>
  <c r="V28" i="16"/>
  <c r="Z28" i="16" s="1"/>
  <c r="Y28" i="16"/>
  <c r="AG28" i="16" s="1"/>
  <c r="Y232" i="16"/>
  <c r="AG232" i="16" s="1"/>
  <c r="V232" i="16"/>
  <c r="Z232" i="16" s="1"/>
  <c r="G254" i="16"/>
  <c r="G238" i="16"/>
  <c r="G246" i="16"/>
  <c r="V20" i="16"/>
  <c r="Z20" i="16" s="1"/>
  <c r="Y20" i="16"/>
  <c r="AG20" i="16" s="1"/>
  <c r="Y233" i="16"/>
  <c r="AG233" i="16" s="1"/>
  <c r="V233" i="16"/>
  <c r="Z233" i="16" s="1"/>
  <c r="V92" i="16"/>
  <c r="Y180" i="16"/>
  <c r="AG180" i="16" s="1"/>
  <c r="V180" i="16"/>
  <c r="Z180" i="16" s="1"/>
  <c r="AH157" i="16"/>
  <c r="AI157" i="16" s="1"/>
  <c r="AA157" i="16"/>
  <c r="Y244" i="16"/>
  <c r="AG244" i="16" s="1"/>
  <c r="V244" i="16"/>
  <c r="Z244" i="16" s="1"/>
  <c r="G132" i="9" a="1"/>
  <c r="G132" i="9" s="1"/>
  <c r="AL132" i="16" s="1"/>
  <c r="G260" i="9" a="1"/>
  <c r="G260" i="9" s="1"/>
  <c r="AL260" i="16" s="1"/>
  <c r="T29" i="5"/>
  <c r="I254" i="9" s="1" a="1"/>
  <c r="I254" i="9" s="1"/>
  <c r="AN254" i="16" s="1"/>
  <c r="I254" i="16" s="1"/>
  <c r="J254" i="16" s="1"/>
  <c r="P254" i="16" s="1"/>
  <c r="G252" i="9" a="1"/>
  <c r="G252" i="9" s="1"/>
  <c r="AL252" i="16" s="1"/>
  <c r="G124" i="9" a="1"/>
  <c r="G124" i="9" s="1"/>
  <c r="AL124" i="16" s="1"/>
  <c r="G132" i="16" s="1"/>
  <c r="T31" i="5"/>
  <c r="I256" i="9" s="1" a="1"/>
  <c r="I256" i="9" s="1"/>
  <c r="AN256" i="16" s="1"/>
  <c r="I256" i="16" s="1"/>
  <c r="J256" i="16" s="1"/>
  <c r="P256" i="16" s="1"/>
  <c r="G247" i="9" a="1"/>
  <c r="G247" i="9" s="1"/>
  <c r="AL247" i="16" s="1"/>
  <c r="G119" i="9" a="1"/>
  <c r="G119" i="9" s="1"/>
  <c r="AL119" i="16" s="1"/>
  <c r="T30" i="5"/>
  <c r="I255" i="9" s="1" a="1"/>
  <c r="I255" i="9" s="1"/>
  <c r="AN255" i="16" s="1"/>
  <c r="I255" i="16" s="1"/>
  <c r="J255" i="16" s="1"/>
  <c r="P255" i="16" s="1"/>
  <c r="T18" i="8"/>
  <c r="U18" i="8" s="1"/>
  <c r="T29" i="7"/>
  <c r="T29" i="8" s="1"/>
  <c r="U29" i="8" s="1"/>
  <c r="T32" i="5"/>
  <c r="I257" i="9" s="1" a="1"/>
  <c r="I257" i="9" s="1"/>
  <c r="AN257" i="16" s="1"/>
  <c r="I257" i="16" s="1"/>
  <c r="J257" i="16" s="1"/>
  <c r="P257" i="16" s="1"/>
  <c r="T28" i="5"/>
  <c r="I253" i="9" s="1" a="1"/>
  <c r="I253" i="9" s="1"/>
  <c r="AN253" i="16" s="1"/>
  <c r="I253" i="16" s="1"/>
  <c r="J253" i="16" s="1"/>
  <c r="P253" i="16" s="1"/>
  <c r="T35" i="5"/>
  <c r="I260" i="9" s="1" a="1"/>
  <c r="I260" i="9" s="1"/>
  <c r="AN260" i="16" s="1"/>
  <c r="I260" i="16" s="1"/>
  <c r="J260" i="16" s="1"/>
  <c r="P260" i="16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6" s="1"/>
  <c r="L34" i="9"/>
  <c r="I34" i="9" s="1" a="1"/>
  <c r="I34" i="9" s="1"/>
  <c r="AN34" i="16" s="1"/>
  <c r="E35" i="9"/>
  <c r="Y241" i="16" l="1"/>
  <c r="AG241" i="16" s="1"/>
  <c r="Z239" i="16"/>
  <c r="AA239" i="16" s="1"/>
  <c r="T132" i="16"/>
  <c r="U132" i="16" s="1"/>
  <c r="Q254" i="16"/>
  <c r="R254" i="16"/>
  <c r="T258" i="16"/>
  <c r="U258" i="16" s="1"/>
  <c r="Q255" i="16"/>
  <c r="R255" i="16"/>
  <c r="Y243" i="16"/>
  <c r="AG243" i="16" s="1"/>
  <c r="V243" i="16"/>
  <c r="Z243" i="16" s="1"/>
  <c r="Y248" i="16"/>
  <c r="AG248" i="16" s="1"/>
  <c r="V248" i="16"/>
  <c r="G255" i="16"/>
  <c r="G247" i="16"/>
  <c r="AH233" i="16"/>
  <c r="AI233" i="16" s="1"/>
  <c r="AA233" i="16"/>
  <c r="T259" i="16"/>
  <c r="U259" i="16" s="1"/>
  <c r="AH228" i="16"/>
  <c r="AI228" i="16" s="1"/>
  <c r="AA228" i="16"/>
  <c r="V121" i="16"/>
  <c r="V115" i="16"/>
  <c r="T129" i="16"/>
  <c r="U129" i="16" s="1"/>
  <c r="V253" i="16"/>
  <c r="H423" i="17" a="1"/>
  <c r="H423" i="17" s="1"/>
  <c r="V130" i="16"/>
  <c r="H418" i="17" a="1"/>
  <c r="H418" i="17" s="1"/>
  <c r="H419" i="17" a="1"/>
  <c r="H419" i="17" s="1"/>
  <c r="H420" i="17" a="1"/>
  <c r="H420" i="17" s="1"/>
  <c r="V123" i="16"/>
  <c r="V125" i="16"/>
  <c r="H401" i="17" a="1"/>
  <c r="H401" i="17" s="1"/>
  <c r="AH244" i="16"/>
  <c r="AI244" i="16" s="1"/>
  <c r="AA244" i="16"/>
  <c r="AH232" i="16"/>
  <c r="AI232" i="16" s="1"/>
  <c r="AA232" i="16"/>
  <c r="Y240" i="16"/>
  <c r="AG240" i="16" s="1"/>
  <c r="V240" i="16"/>
  <c r="Z240" i="16" s="1"/>
  <c r="Q256" i="16"/>
  <c r="R256" i="16"/>
  <c r="AH188" i="16"/>
  <c r="AI188" i="16" s="1"/>
  <c r="AA188" i="16"/>
  <c r="T128" i="16"/>
  <c r="U128" i="16" s="1"/>
  <c r="Y239" i="16"/>
  <c r="AG239" i="16" s="1"/>
  <c r="AA235" i="16"/>
  <c r="AH235" i="16"/>
  <c r="AI235" i="16" s="1"/>
  <c r="AA172" i="16"/>
  <c r="AH172" i="16"/>
  <c r="AI172" i="16" s="1"/>
  <c r="AA148" i="16"/>
  <c r="AH148" i="16"/>
  <c r="AI148" i="16" s="1"/>
  <c r="L257" i="16"/>
  <c r="Z245" i="16"/>
  <c r="S245" i="16"/>
  <c r="Q253" i="16"/>
  <c r="H27" i="17" s="1" a="1"/>
  <c r="H27" i="17" s="1"/>
  <c r="R253" i="16"/>
  <c r="AA28" i="16"/>
  <c r="AH28" i="16"/>
  <c r="AI28" i="16" s="1"/>
  <c r="S241" i="16"/>
  <c r="Z241" i="16"/>
  <c r="AA196" i="16"/>
  <c r="AH196" i="16"/>
  <c r="AI196" i="16" s="1"/>
  <c r="T249" i="16"/>
  <c r="U249" i="16" s="1"/>
  <c r="L249" i="16"/>
  <c r="K249" i="16"/>
  <c r="X249" i="16" s="1"/>
  <c r="AH140" i="16"/>
  <c r="AI140" i="16" s="1"/>
  <c r="AA140" i="16"/>
  <c r="Q246" i="16"/>
  <c r="R246" i="16"/>
  <c r="S246" i="16" s="1"/>
  <c r="T118" i="16"/>
  <c r="U118" i="16" s="1"/>
  <c r="V118" i="16" s="1"/>
  <c r="K257" i="16"/>
  <c r="X257" i="16" s="1"/>
  <c r="Y245" i="16"/>
  <c r="AG245" i="16" s="1"/>
  <c r="G124" i="16"/>
  <c r="S251" i="16"/>
  <c r="Z251" i="16"/>
  <c r="G127" i="16"/>
  <c r="G119" i="16"/>
  <c r="Q257" i="16"/>
  <c r="R257" i="16"/>
  <c r="G252" i="16"/>
  <c r="G260" i="16"/>
  <c r="AA180" i="16"/>
  <c r="AH180" i="16"/>
  <c r="AI180" i="16" s="1"/>
  <c r="AA20" i="16"/>
  <c r="AH20" i="16"/>
  <c r="AI20" i="16" s="1"/>
  <c r="AH239" i="16"/>
  <c r="AI239" i="16" s="1"/>
  <c r="AH212" i="16"/>
  <c r="AI212" i="16" s="1"/>
  <c r="AA212" i="16"/>
  <c r="S247" i="16"/>
  <c r="T116" i="16"/>
  <c r="U116" i="16" s="1"/>
  <c r="AH220" i="16"/>
  <c r="AI220" i="16" s="1"/>
  <c r="AA220" i="16"/>
  <c r="T110" i="16"/>
  <c r="U110" i="16" s="1"/>
  <c r="V110" i="16" s="1"/>
  <c r="V257" i="16"/>
  <c r="H437" i="17" a="1"/>
  <c r="H437" i="17" s="1"/>
  <c r="H436" i="17" a="1"/>
  <c r="H436" i="17" s="1"/>
  <c r="H438" i="17" a="1"/>
  <c r="H438" i="17" s="1"/>
  <c r="H439" i="17" a="1"/>
  <c r="H439" i="17" s="1"/>
  <c r="Y251" i="16"/>
  <c r="AG251" i="16" s="1"/>
  <c r="AA204" i="16"/>
  <c r="AH204" i="16"/>
  <c r="AI204" i="16" s="1"/>
  <c r="AA234" i="16"/>
  <c r="AH234" i="16"/>
  <c r="AI234" i="16" s="1"/>
  <c r="K253" i="16"/>
  <c r="X253" i="16" s="1"/>
  <c r="I34" i="16"/>
  <c r="T246" i="16"/>
  <c r="U246" i="16" s="1"/>
  <c r="K246" i="16"/>
  <c r="X246" i="16" s="1"/>
  <c r="L246" i="16"/>
  <c r="AA12" i="16"/>
  <c r="AH12" i="16"/>
  <c r="AI12" i="16" s="1"/>
  <c r="AA236" i="16"/>
  <c r="AH236" i="16"/>
  <c r="AI236" i="16" s="1"/>
  <c r="AA231" i="16"/>
  <c r="AH231" i="16"/>
  <c r="AI231" i="16" s="1"/>
  <c r="T256" i="16"/>
  <c r="U256" i="16" s="1"/>
  <c r="L256" i="16"/>
  <c r="K256" i="16"/>
  <c r="X256" i="16" s="1"/>
  <c r="Z31" i="16"/>
  <c r="S31" i="16"/>
  <c r="AH156" i="16"/>
  <c r="AI156" i="16" s="1"/>
  <c r="AA156" i="16"/>
  <c r="Y236" i="16"/>
  <c r="AG236" i="16" s="1"/>
  <c r="T126" i="16"/>
  <c r="U126" i="16" s="1"/>
  <c r="K238" i="16"/>
  <c r="X238" i="16" s="1"/>
  <c r="T238" i="16"/>
  <c r="U238" i="16" s="1"/>
  <c r="L238" i="16"/>
  <c r="AH242" i="16"/>
  <c r="AI242" i="16" s="1"/>
  <c r="AA242" i="16"/>
  <c r="S243" i="16"/>
  <c r="T250" i="16"/>
  <c r="U250" i="16" s="1"/>
  <c r="K250" i="16"/>
  <c r="X250" i="16" s="1"/>
  <c r="L250" i="16"/>
  <c r="AH164" i="16"/>
  <c r="AI164" i="16" s="1"/>
  <c r="AA164" i="16"/>
  <c r="Z248" i="16"/>
  <c r="S248" i="16"/>
  <c r="V131" i="16"/>
  <c r="H421" i="17" a="1"/>
  <c r="H421" i="17" s="1"/>
  <c r="Q260" i="16"/>
  <c r="R260" i="16"/>
  <c r="AN259" i="16"/>
  <c r="I259" i="16" s="1"/>
  <c r="J259" i="16" s="1"/>
  <c r="P259" i="16" s="1"/>
  <c r="AN258" i="16"/>
  <c r="I258" i="16" s="1"/>
  <c r="J258" i="16" s="1"/>
  <c r="P258" i="16" s="1"/>
  <c r="T254" i="16"/>
  <c r="U254" i="16" s="1"/>
  <c r="L254" i="16"/>
  <c r="K254" i="16"/>
  <c r="X254" i="16" s="1"/>
  <c r="J33" i="16"/>
  <c r="P33" i="16" s="1"/>
  <c r="K33" i="16"/>
  <c r="X33" i="16" s="1"/>
  <c r="L33" i="16"/>
  <c r="AH237" i="16"/>
  <c r="AI237" i="16" s="1"/>
  <c r="AA237" i="16"/>
  <c r="Q32" i="16"/>
  <c r="Y32" i="16" s="1"/>
  <c r="AG32" i="16" s="1"/>
  <c r="R32" i="16"/>
  <c r="L253" i="16"/>
  <c r="L87" i="9"/>
  <c r="I87" i="9" s="1" a="1"/>
  <c r="I87" i="9" s="1"/>
  <c r="AN87" i="16" s="1"/>
  <c r="E88" i="9"/>
  <c r="E36" i="9"/>
  <c r="L35" i="9"/>
  <c r="I35" i="9" s="1" a="1"/>
  <c r="I35" i="9" s="1"/>
  <c r="AN35" i="16" s="1"/>
  <c r="Y253" i="16" l="1"/>
  <c r="Q33" i="16"/>
  <c r="Y33" i="16" s="1"/>
  <c r="AG33" i="16" s="1"/>
  <c r="R33" i="16"/>
  <c r="T119" i="16"/>
  <c r="U119" i="16" s="1"/>
  <c r="V129" i="16"/>
  <c r="H416" i="17" a="1"/>
  <c r="H416" i="17" s="1"/>
  <c r="H417" i="17" a="1"/>
  <c r="H417" i="17" s="1"/>
  <c r="H414" i="17" a="1"/>
  <c r="H414" i="17" s="1"/>
  <c r="H415" i="17" a="1"/>
  <c r="H415" i="17" s="1"/>
  <c r="T255" i="16"/>
  <c r="U255" i="16" s="1"/>
  <c r="K255" i="16"/>
  <c r="X255" i="16" s="1"/>
  <c r="L255" i="16"/>
  <c r="V258" i="16"/>
  <c r="H441" i="17" a="1"/>
  <c r="H441" i="17" s="1"/>
  <c r="H442" i="17" a="1"/>
  <c r="H442" i="17" s="1"/>
  <c r="H440" i="17" a="1"/>
  <c r="H440" i="17" s="1"/>
  <c r="H48" i="17" a="1"/>
  <c r="H48" i="17" s="1"/>
  <c r="Y246" i="16"/>
  <c r="AG246" i="16" s="1"/>
  <c r="V246" i="16"/>
  <c r="Z246" i="16" s="1"/>
  <c r="V116" i="16"/>
  <c r="V128" i="16"/>
  <c r="H411" i="17" a="1"/>
  <c r="H411" i="17" s="1"/>
  <c r="H412" i="17" a="1"/>
  <c r="H412" i="17" s="1"/>
  <c r="H413" i="17" a="1"/>
  <c r="H413" i="17" s="1"/>
  <c r="H409" i="17" a="1"/>
  <c r="H409" i="17" s="1"/>
  <c r="H410" i="17" a="1"/>
  <c r="H410" i="17" s="1"/>
  <c r="H465" i="17" a="1"/>
  <c r="H465" i="17" s="1"/>
  <c r="V11" i="17" s="1"/>
  <c r="V33" i="17" s="1"/>
  <c r="H591" i="17" s="1" a="1"/>
  <c r="H591" i="17" s="1"/>
  <c r="T127" i="16"/>
  <c r="U127" i="16" s="1"/>
  <c r="Y249" i="16"/>
  <c r="AG249" i="16" s="1"/>
  <c r="V249" i="16"/>
  <c r="Z249" i="16" s="1"/>
  <c r="H71" i="17" a="1"/>
  <c r="H71" i="17" s="1"/>
  <c r="AB5" i="17" s="1"/>
  <c r="AB27" i="17" s="1"/>
  <c r="H617" i="17" s="1" a="1"/>
  <c r="H617" i="17" s="1"/>
  <c r="S253" i="16"/>
  <c r="H115" i="17" s="1" a="1"/>
  <c r="H115" i="17" s="1"/>
  <c r="AB16" i="17" s="1"/>
  <c r="K258" i="16"/>
  <c r="X258" i="16" s="1"/>
  <c r="H40" i="17" a="1"/>
  <c r="H40" i="17" s="1"/>
  <c r="H41" i="17" a="1"/>
  <c r="H41" i="17" s="1"/>
  <c r="H43" i="17" a="1"/>
  <c r="H43" i="17" s="1"/>
  <c r="H42" i="17" a="1"/>
  <c r="H42" i="17" s="1"/>
  <c r="Y257" i="16"/>
  <c r="L258" i="16"/>
  <c r="S32" i="16"/>
  <c r="Z32" i="16"/>
  <c r="Y238" i="16"/>
  <c r="AG238" i="16" s="1"/>
  <c r="V238" i="16"/>
  <c r="Z238" i="16" s="1"/>
  <c r="Y254" i="16"/>
  <c r="V254" i="16"/>
  <c r="H425" i="17" a="1"/>
  <c r="H425" i="17" s="1"/>
  <c r="H424" i="17" a="1"/>
  <c r="H424" i="17" s="1"/>
  <c r="H426" i="17" a="1"/>
  <c r="H426" i="17" s="1"/>
  <c r="AA251" i="16"/>
  <c r="AH251" i="16"/>
  <c r="AI251" i="16" s="1"/>
  <c r="H462" i="17" a="1"/>
  <c r="H462" i="17" s="1"/>
  <c r="H464" i="17" a="1"/>
  <c r="H464" i="17" s="1"/>
  <c r="H463" i="17" a="1"/>
  <c r="H463" i="17" s="1"/>
  <c r="K259" i="16"/>
  <c r="X259" i="16" s="1"/>
  <c r="H72" i="17" a="1"/>
  <c r="H72" i="17" s="1"/>
  <c r="H74" i="17" a="1"/>
  <c r="H74" i="17" s="1"/>
  <c r="H73" i="17" a="1"/>
  <c r="H73" i="17" s="1"/>
  <c r="S254" i="16"/>
  <c r="K247" i="16"/>
  <c r="X247" i="16" s="1"/>
  <c r="L247" i="16"/>
  <c r="T247" i="16"/>
  <c r="U247" i="16" s="1"/>
  <c r="Z257" i="16"/>
  <c r="H480" i="17" a="1"/>
  <c r="H480" i="17" s="1"/>
  <c r="H481" i="17" a="1"/>
  <c r="H481" i="17" s="1"/>
  <c r="H482" i="17" a="1"/>
  <c r="H482" i="17" s="1"/>
  <c r="H483" i="17" a="1"/>
  <c r="H483" i="17" s="1"/>
  <c r="I35" i="16"/>
  <c r="Y250" i="16"/>
  <c r="AG250" i="16" s="1"/>
  <c r="V250" i="16"/>
  <c r="Z250" i="16" s="1"/>
  <c r="AA31" i="16"/>
  <c r="AH31" i="16"/>
  <c r="AI31" i="16" s="1"/>
  <c r="H79" i="17" a="1"/>
  <c r="H79" i="17" s="1"/>
  <c r="H83" i="17" a="1"/>
  <c r="H83" i="17" s="1"/>
  <c r="H80" i="17" a="1"/>
  <c r="H80" i="17" s="1"/>
  <c r="H82" i="17" a="1"/>
  <c r="H82" i="17" s="1"/>
  <c r="H81" i="17" a="1"/>
  <c r="H81" i="17" s="1"/>
  <c r="S256" i="16"/>
  <c r="L259" i="16"/>
  <c r="H28" i="17" a="1"/>
  <c r="H28" i="17" s="1"/>
  <c r="H30" i="17" a="1"/>
  <c r="H30" i="17" s="1"/>
  <c r="H29" i="17" a="1"/>
  <c r="H29" i="17" s="1"/>
  <c r="Q258" i="16"/>
  <c r="R258" i="16"/>
  <c r="AH248" i="16"/>
  <c r="AI248" i="16" s="1"/>
  <c r="AA248" i="16"/>
  <c r="AA243" i="16"/>
  <c r="AH243" i="16"/>
  <c r="AI243" i="16" s="1"/>
  <c r="T260" i="16"/>
  <c r="U260" i="16" s="1"/>
  <c r="L260" i="16"/>
  <c r="K260" i="16"/>
  <c r="X260" i="16" s="1"/>
  <c r="T124" i="16"/>
  <c r="U124" i="16" s="1"/>
  <c r="V124" i="16" s="1"/>
  <c r="AH245" i="16"/>
  <c r="AI245" i="16" s="1"/>
  <c r="AA245" i="16"/>
  <c r="H39" i="17" a="1"/>
  <c r="H39" i="17" s="1"/>
  <c r="H37" i="17" a="1"/>
  <c r="H37" i="17" s="1"/>
  <c r="H35" i="17" a="1"/>
  <c r="H35" i="17" s="1"/>
  <c r="H36" i="17" a="1"/>
  <c r="H36" i="17" s="1"/>
  <c r="H38" i="17" a="1"/>
  <c r="H38" i="17" s="1"/>
  <c r="H445" i="17" a="1"/>
  <c r="H445" i="17" s="1"/>
  <c r="V5" i="17" s="1"/>
  <c r="V27" i="17" s="1"/>
  <c r="H585" i="17" s="1" a="1"/>
  <c r="H585" i="17" s="1"/>
  <c r="V259" i="16"/>
  <c r="H443" i="17" a="1"/>
  <c r="H443" i="17" s="1"/>
  <c r="V126" i="16"/>
  <c r="H403" i="17" a="1"/>
  <c r="H403" i="17" s="1"/>
  <c r="H402" i="17" a="1"/>
  <c r="H402" i="17" s="1"/>
  <c r="H404" i="17" a="1"/>
  <c r="H404" i="17" s="1"/>
  <c r="J34" i="16"/>
  <c r="P34" i="16" s="1"/>
  <c r="L34" i="16"/>
  <c r="K34" i="16"/>
  <c r="X34" i="16" s="1"/>
  <c r="K252" i="16"/>
  <c r="X252" i="16" s="1"/>
  <c r="T252" i="16"/>
  <c r="U252" i="16" s="1"/>
  <c r="L252" i="16"/>
  <c r="AH241" i="16"/>
  <c r="AI241" i="16" s="1"/>
  <c r="AA241" i="16"/>
  <c r="AH240" i="16"/>
  <c r="AI240" i="16" s="1"/>
  <c r="AA240" i="16"/>
  <c r="Z253" i="16"/>
  <c r="H467" i="17" a="1"/>
  <c r="H467" i="17" s="1"/>
  <c r="AC5" i="17" s="1"/>
  <c r="AC27" i="17" s="1"/>
  <c r="H625" i="17" s="1" a="1"/>
  <c r="H625" i="17" s="1"/>
  <c r="H78" i="17" a="1"/>
  <c r="H78" i="17" s="1"/>
  <c r="H77" i="17" a="1"/>
  <c r="H77" i="17" s="1"/>
  <c r="H76" i="17" a="1"/>
  <c r="H76" i="17" s="1"/>
  <c r="H75" i="17" a="1"/>
  <c r="H75" i="17" s="1"/>
  <c r="S255" i="16"/>
  <c r="V132" i="16"/>
  <c r="H422" i="17" a="1"/>
  <c r="H422" i="17" s="1"/>
  <c r="Q259" i="16"/>
  <c r="R259" i="16"/>
  <c r="H92" i="17" a="1"/>
  <c r="H92" i="17" s="1"/>
  <c r="AB12" i="17" s="1"/>
  <c r="AB34" i="17" s="1"/>
  <c r="H624" i="17" s="1" a="1"/>
  <c r="H624" i="17" s="1"/>
  <c r="S260" i="16"/>
  <c r="H136" i="17" s="1" a="1"/>
  <c r="H136" i="17" s="1"/>
  <c r="Y256" i="16"/>
  <c r="V256" i="16"/>
  <c r="H434" i="17" a="1"/>
  <c r="H434" i="17" s="1"/>
  <c r="H431" i="17" a="1"/>
  <c r="H431" i="17" s="1"/>
  <c r="H435" i="17" a="1"/>
  <c r="H435" i="17" s="1"/>
  <c r="H433" i="17" a="1"/>
  <c r="H433" i="17" s="1"/>
  <c r="H432" i="17" a="1"/>
  <c r="H432" i="17" s="1"/>
  <c r="H86" i="17" a="1"/>
  <c r="H86" i="17" s="1"/>
  <c r="S257" i="16"/>
  <c r="H84" i="17" a="1"/>
  <c r="H84" i="17" s="1"/>
  <c r="H87" i="17" a="1"/>
  <c r="H87" i="17" s="1"/>
  <c r="H85" i="17" a="1"/>
  <c r="H85" i="17" s="1"/>
  <c r="AG253" i="16"/>
  <c r="H291" i="17" s="1" a="1"/>
  <c r="H291" i="17" s="1"/>
  <c r="H159" i="17" a="1"/>
  <c r="H159" i="17" s="1"/>
  <c r="H32" i="17" a="1"/>
  <c r="H32" i="17" s="1"/>
  <c r="H34" i="17" a="1"/>
  <c r="H34" i="17" s="1"/>
  <c r="H31" i="17" a="1"/>
  <c r="H31" i="17" s="1"/>
  <c r="H33" i="17" a="1"/>
  <c r="H33" i="17" s="1"/>
  <c r="E89" i="9"/>
  <c r="L88" i="9"/>
  <c r="I88" i="9" s="1" a="1"/>
  <c r="I88" i="9" s="1"/>
  <c r="AN88" i="16" s="1"/>
  <c r="L36" i="9"/>
  <c r="I36" i="9" s="1" a="1"/>
  <c r="I36" i="9" s="1"/>
  <c r="AN36" i="16" s="1"/>
  <c r="V10" i="17" l="1"/>
  <c r="V32" i="17" s="1"/>
  <c r="H590" i="17" s="1" a="1"/>
  <c r="H590" i="17" s="1"/>
  <c r="AC9" i="17"/>
  <c r="AC31" i="17" s="1"/>
  <c r="H629" i="17" s="1" a="1"/>
  <c r="H629" i="17" s="1"/>
  <c r="AB9" i="17"/>
  <c r="AB31" i="17" s="1"/>
  <c r="H621" i="17" s="1" a="1"/>
  <c r="H621" i="17" s="1"/>
  <c r="I36" i="16"/>
  <c r="H91" i="17" a="1"/>
  <c r="H91" i="17" s="1"/>
  <c r="AB11" i="17" s="1"/>
  <c r="AB33" i="17" s="1"/>
  <c r="H623" i="17" s="1" a="1"/>
  <c r="H623" i="17" s="1"/>
  <c r="S259" i="16"/>
  <c r="H135" i="17" s="1" a="1"/>
  <c r="H135" i="17" s="1"/>
  <c r="AB22" i="17" s="1"/>
  <c r="H125" i="17" a="1"/>
  <c r="H125" i="17" s="1"/>
  <c r="H123" i="17" a="1"/>
  <c r="H123" i="17" s="1"/>
  <c r="H126" i="17" a="1"/>
  <c r="H126" i="17" s="1"/>
  <c r="H127" i="17" a="1"/>
  <c r="H127" i="17" s="1"/>
  <c r="H124" i="17" a="1"/>
  <c r="H124" i="17" s="1"/>
  <c r="AA250" i="16"/>
  <c r="AH250" i="16"/>
  <c r="AI250" i="16" s="1"/>
  <c r="AA32" i="16"/>
  <c r="AH32" i="16"/>
  <c r="AI32" i="16" s="1"/>
  <c r="AB7" i="17"/>
  <c r="AB29" i="17" s="1"/>
  <c r="H619" i="17" s="1" a="1"/>
  <c r="H619" i="17" s="1"/>
  <c r="H47" i="17" a="1"/>
  <c r="H47" i="17" s="1"/>
  <c r="Y259" i="16"/>
  <c r="Z258" i="16"/>
  <c r="H485" i="17" a="1"/>
  <c r="H485" i="17" s="1"/>
  <c r="H486" i="17" a="1"/>
  <c r="H486" i="17" s="1"/>
  <c r="H484" i="17" a="1"/>
  <c r="H484" i="17" s="1"/>
  <c r="H461" i="17" a="1"/>
  <c r="H461" i="17" s="1"/>
  <c r="H460" i="17" a="1"/>
  <c r="H460" i="17" s="1"/>
  <c r="H459" i="17" a="1"/>
  <c r="H459" i="17" s="1"/>
  <c r="H458" i="17" a="1"/>
  <c r="H458" i="17" s="1"/>
  <c r="Z256" i="16"/>
  <c r="H477" i="17" a="1"/>
  <c r="H477" i="17" s="1"/>
  <c r="H479" i="17" a="1"/>
  <c r="H479" i="17" s="1"/>
  <c r="H475" i="17" a="1"/>
  <c r="H475" i="17" s="1"/>
  <c r="H476" i="17" a="1"/>
  <c r="H476" i="17" s="1"/>
  <c r="H478" i="17" a="1"/>
  <c r="H478" i="17" s="1"/>
  <c r="H466" i="17" a="1"/>
  <c r="H466" i="17" s="1"/>
  <c r="V12" i="17" s="1"/>
  <c r="V34" i="17" s="1"/>
  <c r="H592" i="17" s="1" a="1"/>
  <c r="H592" i="17" s="1"/>
  <c r="H44" i="17" a="1"/>
  <c r="H44" i="17" s="1"/>
  <c r="H46" i="17" a="1"/>
  <c r="H46" i="17" s="1"/>
  <c r="H45" i="17" a="1"/>
  <c r="H45" i="17" s="1"/>
  <c r="Y258" i="16"/>
  <c r="AB8" i="17"/>
  <c r="AB30" i="17" s="1"/>
  <c r="H620" i="17" s="1" a="1"/>
  <c r="H620" i="17" s="1"/>
  <c r="AH257" i="16"/>
  <c r="AA257" i="16"/>
  <c r="H217" i="17" a="1"/>
  <c r="H217" i="17" s="1"/>
  <c r="H216" i="17" a="1"/>
  <c r="H216" i="17" s="1"/>
  <c r="H218" i="17" a="1"/>
  <c r="H218" i="17" s="1"/>
  <c r="H219" i="17" a="1"/>
  <c r="H219" i="17" s="1"/>
  <c r="AG257" i="16"/>
  <c r="H175" i="17" a="1"/>
  <c r="H175" i="17" s="1"/>
  <c r="H172" i="17" a="1"/>
  <c r="H172" i="17" s="1"/>
  <c r="H174" i="17" a="1"/>
  <c r="H174" i="17" s="1"/>
  <c r="H173" i="17" a="1"/>
  <c r="H173" i="17" s="1"/>
  <c r="AA249" i="16"/>
  <c r="AH249" i="16"/>
  <c r="AI249" i="16" s="1"/>
  <c r="AH246" i="16"/>
  <c r="AI246" i="16" s="1"/>
  <c r="AA246" i="16"/>
  <c r="H88" i="17" a="1"/>
  <c r="H88" i="17" s="1"/>
  <c r="H89" i="17" a="1"/>
  <c r="H89" i="17" s="1"/>
  <c r="S258" i="16"/>
  <c r="H90" i="17" a="1"/>
  <c r="H90" i="17" s="1"/>
  <c r="AB6" i="17"/>
  <c r="AB28" i="17" s="1"/>
  <c r="H618" i="17" s="1" a="1"/>
  <c r="H618" i="17" s="1"/>
  <c r="V252" i="16"/>
  <c r="Z252" i="16" s="1"/>
  <c r="Y252" i="16"/>
  <c r="AG252" i="16" s="1"/>
  <c r="H447" i="17" a="1"/>
  <c r="H447" i="17" s="1"/>
  <c r="H448" i="17" a="1"/>
  <c r="H448" i="17" s="1"/>
  <c r="H446" i="17" a="1"/>
  <c r="H446" i="17" s="1"/>
  <c r="H129" i="17" a="1"/>
  <c r="H129" i="17" s="1"/>
  <c r="H130" i="17" a="1"/>
  <c r="H130" i="17" s="1"/>
  <c r="H131" i="17" a="1"/>
  <c r="H131" i="17" s="1"/>
  <c r="H128" i="17" a="1"/>
  <c r="H128" i="17" s="1"/>
  <c r="AG256" i="16"/>
  <c r="H167" i="17" a="1"/>
  <c r="H167" i="17" s="1"/>
  <c r="H171" i="17" a="1"/>
  <c r="H171" i="17" s="1"/>
  <c r="H170" i="17" a="1"/>
  <c r="H170" i="17" s="1"/>
  <c r="H168" i="17" a="1"/>
  <c r="H168" i="17" s="1"/>
  <c r="H169" i="17" a="1"/>
  <c r="H169" i="17" s="1"/>
  <c r="Y247" i="16"/>
  <c r="AG247" i="16" s="1"/>
  <c r="V247" i="16"/>
  <c r="Z247" i="16" s="1"/>
  <c r="Z254" i="16"/>
  <c r="H469" i="17" a="1"/>
  <c r="H469" i="17" s="1"/>
  <c r="H470" i="17" a="1"/>
  <c r="H470" i="17" s="1"/>
  <c r="H468" i="17" a="1"/>
  <c r="H468" i="17" s="1"/>
  <c r="V119" i="16"/>
  <c r="H121" i="17" a="1"/>
  <c r="H121" i="17" s="1"/>
  <c r="H122" i="17" a="1"/>
  <c r="H122" i="17" s="1"/>
  <c r="H120" i="17" a="1"/>
  <c r="H120" i="17" s="1"/>
  <c r="H119" i="17" a="1"/>
  <c r="H119" i="17" s="1"/>
  <c r="AH253" i="16"/>
  <c r="AA253" i="16"/>
  <c r="H247" i="17" s="1" a="1"/>
  <c r="H247" i="17" s="1"/>
  <c r="AD16" i="17" s="1"/>
  <c r="H203" i="17" a="1"/>
  <c r="H203" i="17" s="1"/>
  <c r="AD5" i="17" s="1"/>
  <c r="AD27" i="17" s="1"/>
  <c r="H633" i="17" s="1" a="1"/>
  <c r="H633" i="17" s="1"/>
  <c r="V260" i="16"/>
  <c r="H444" i="17" a="1"/>
  <c r="H444" i="17" s="1"/>
  <c r="J35" i="16"/>
  <c r="P35" i="16" s="1"/>
  <c r="K35" i="16"/>
  <c r="X35" i="16" s="1"/>
  <c r="L35" i="16"/>
  <c r="AG254" i="16"/>
  <c r="H162" i="17" a="1"/>
  <c r="H162" i="17" s="1"/>
  <c r="H161" i="17" a="1"/>
  <c r="H161" i="17" s="1"/>
  <c r="H160" i="17" a="1"/>
  <c r="H160" i="17" s="1"/>
  <c r="Y260" i="16"/>
  <c r="Y255" i="16"/>
  <c r="V255" i="16"/>
  <c r="H430" i="17" a="1"/>
  <c r="H430" i="17" s="1"/>
  <c r="H427" i="17" a="1"/>
  <c r="H427" i="17" s="1"/>
  <c r="H428" i="17" a="1"/>
  <c r="H428" i="17" s="1"/>
  <c r="H429" i="17" a="1"/>
  <c r="H429" i="17" s="1"/>
  <c r="Z259" i="16"/>
  <c r="H487" i="17" a="1"/>
  <c r="H487" i="17" s="1"/>
  <c r="AC11" i="17" s="1"/>
  <c r="AC33" i="17" s="1"/>
  <c r="H631" i="17" s="1" a="1"/>
  <c r="H631" i="17" s="1"/>
  <c r="AA238" i="16"/>
  <c r="AH238" i="16"/>
  <c r="AI238" i="16" s="1"/>
  <c r="V127" i="16"/>
  <c r="H407" i="17" a="1"/>
  <c r="H407" i="17" s="1"/>
  <c r="H406" i="17" a="1"/>
  <c r="H406" i="17" s="1"/>
  <c r="H408" i="17" a="1"/>
  <c r="H408" i="17" s="1"/>
  <c r="H405" i="17" a="1"/>
  <c r="H405" i="17" s="1"/>
  <c r="S33" i="16"/>
  <c r="Z33" i="16"/>
  <c r="Q34" i="16"/>
  <c r="Y34" i="16" s="1"/>
  <c r="AG34" i="16" s="1"/>
  <c r="R34" i="16"/>
  <c r="H118" i="17" a="1"/>
  <c r="H118" i="17" s="1"/>
  <c r="H116" i="17" a="1"/>
  <c r="H116" i="17" s="1"/>
  <c r="H117" i="17" a="1"/>
  <c r="H117" i="17" s="1"/>
  <c r="H457" i="17" a="1"/>
  <c r="H457" i="17" s="1"/>
  <c r="H455" i="17" a="1"/>
  <c r="H455" i="17" s="1"/>
  <c r="H456" i="17" a="1"/>
  <c r="H456" i="17" s="1"/>
  <c r="H454" i="17" a="1"/>
  <c r="H454" i="17" s="1"/>
  <c r="H453" i="17" a="1"/>
  <c r="H453" i="17" s="1"/>
  <c r="L89" i="9"/>
  <c r="I89" i="9" s="1" a="1"/>
  <c r="I89" i="9" s="1"/>
  <c r="AN89" i="16" s="1"/>
  <c r="E90" i="9"/>
  <c r="L37" i="9"/>
  <c r="I37" i="9" s="1" a="1"/>
  <c r="I37" i="9" s="1"/>
  <c r="AN37" i="16" s="1"/>
  <c r="E38" i="9"/>
  <c r="AB10" i="17" l="1"/>
  <c r="AB32" i="17" s="1"/>
  <c r="H622" i="17" s="1" a="1"/>
  <c r="H622" i="17" s="1"/>
  <c r="AC8" i="17"/>
  <c r="AC30" i="17" s="1"/>
  <c r="H628" i="17" s="1" a="1"/>
  <c r="H628" i="17" s="1"/>
  <c r="V9" i="17"/>
  <c r="V31" i="17" s="1"/>
  <c r="H589" i="17" s="1" a="1"/>
  <c r="H589" i="17" s="1"/>
  <c r="AB19" i="17"/>
  <c r="V8" i="17"/>
  <c r="V30" i="17" s="1"/>
  <c r="H588" i="17" s="1" a="1"/>
  <c r="H588" i="17" s="1"/>
  <c r="AB18" i="17"/>
  <c r="AA33" i="16"/>
  <c r="AH33" i="16"/>
  <c r="AI33" i="16" s="1"/>
  <c r="AG255" i="16"/>
  <c r="H164" i="17" a="1"/>
  <c r="H164" i="17" s="1"/>
  <c r="H163" i="17" a="1"/>
  <c r="H163" i="17" s="1"/>
  <c r="H166" i="17" a="1"/>
  <c r="H166" i="17" s="1"/>
  <c r="H165" i="17" a="1"/>
  <c r="H165" i="17" s="1"/>
  <c r="Q35" i="16"/>
  <c r="Y35" i="16" s="1"/>
  <c r="AG35" i="16" s="1"/>
  <c r="R35" i="16"/>
  <c r="AH247" i="16"/>
  <c r="AI247" i="16" s="1"/>
  <c r="AA247" i="16"/>
  <c r="AB20" i="17"/>
  <c r="AC10" i="17"/>
  <c r="AC32" i="17" s="1"/>
  <c r="H630" i="17" s="1" a="1"/>
  <c r="H630" i="17" s="1"/>
  <c r="J36" i="16"/>
  <c r="P36" i="16" s="1"/>
  <c r="K36" i="16"/>
  <c r="X36" i="16" s="1"/>
  <c r="L36" i="16"/>
  <c r="AG260" i="16"/>
  <c r="H312" i="17" s="1" a="1"/>
  <c r="H312" i="17" s="1"/>
  <c r="H180" i="17" a="1"/>
  <c r="H180" i="17" s="1"/>
  <c r="AA252" i="16"/>
  <c r="AH252" i="16"/>
  <c r="AI252" i="16" s="1"/>
  <c r="AD9" i="17"/>
  <c r="AD31" i="17" s="1"/>
  <c r="H637" i="17" s="1" a="1"/>
  <c r="H637" i="17" s="1"/>
  <c r="AA256" i="16"/>
  <c r="AH256" i="16"/>
  <c r="H215" i="17" a="1"/>
  <c r="H215" i="17" s="1"/>
  <c r="H212" i="17" a="1"/>
  <c r="H212" i="17" s="1"/>
  <c r="H214" i="17" a="1"/>
  <c r="H214" i="17" s="1"/>
  <c r="H213" i="17" a="1"/>
  <c r="H213" i="17" s="1"/>
  <c r="H211" i="17" a="1"/>
  <c r="H211" i="17" s="1"/>
  <c r="AA258" i="16"/>
  <c r="AH258" i="16"/>
  <c r="H222" i="17" a="1"/>
  <c r="H222" i="17" s="1"/>
  <c r="H220" i="17" a="1"/>
  <c r="H220" i="17" s="1"/>
  <c r="H221" i="17" a="1"/>
  <c r="H221" i="17" s="1"/>
  <c r="S34" i="16"/>
  <c r="Z34" i="16"/>
  <c r="H449" i="17" a="1"/>
  <c r="H449" i="17" s="1"/>
  <c r="H450" i="17" a="1"/>
  <c r="H450" i="17" s="1"/>
  <c r="H452" i="17" a="1"/>
  <c r="H452" i="17" s="1"/>
  <c r="H451" i="17" a="1"/>
  <c r="H451" i="17" s="1"/>
  <c r="AH259" i="16"/>
  <c r="AA259" i="16"/>
  <c r="H267" i="17" s="1" a="1"/>
  <c r="H267" i="17" s="1"/>
  <c r="AD22" i="17" s="1"/>
  <c r="H223" i="17" a="1"/>
  <c r="H223" i="17" s="1"/>
  <c r="AD11" i="17" s="1"/>
  <c r="AD33" i="17" s="1"/>
  <c r="H639" i="17" s="1" a="1"/>
  <c r="H639" i="17" s="1"/>
  <c r="H488" i="17" a="1"/>
  <c r="H488" i="17" s="1"/>
  <c r="AC12" i="17" s="1"/>
  <c r="AC34" i="17" s="1"/>
  <c r="H632" i="17" s="1" a="1"/>
  <c r="H632" i="17" s="1"/>
  <c r="Z260" i="16"/>
  <c r="I37" i="16"/>
  <c r="AB17" i="17"/>
  <c r="AC6" i="17"/>
  <c r="AC28" i="17" s="1"/>
  <c r="H626" i="17" s="1" a="1"/>
  <c r="H626" i="17" s="1"/>
  <c r="V6" i="17"/>
  <c r="V28" i="17" s="1"/>
  <c r="H586" i="17" s="1" a="1"/>
  <c r="H586" i="17" s="1"/>
  <c r="H133" i="17" a="1"/>
  <c r="H133" i="17" s="1"/>
  <c r="H132" i="17" a="1"/>
  <c r="H132" i="17" s="1"/>
  <c r="H134" i="17" a="1"/>
  <c r="H134" i="17" s="1"/>
  <c r="H263" i="17" a="1"/>
  <c r="H263" i="17" s="1"/>
  <c r="H260" i="17" a="1"/>
  <c r="H260" i="17" s="1"/>
  <c r="H262" i="17" a="1"/>
  <c r="H262" i="17" s="1"/>
  <c r="H261" i="17" a="1"/>
  <c r="H261" i="17" s="1"/>
  <c r="AG259" i="16"/>
  <c r="H311" i="17" s="1" a="1"/>
  <c r="H311" i="17" s="1"/>
  <c r="H179" i="17" a="1"/>
  <c r="H179" i="17" s="1"/>
  <c r="H294" i="17" a="1"/>
  <c r="H294" i="17" s="1"/>
  <c r="H293" i="17" a="1"/>
  <c r="H293" i="17" s="1"/>
  <c r="H292" i="17" a="1"/>
  <c r="H292" i="17" s="1"/>
  <c r="AI253" i="16"/>
  <c r="H379" i="17" s="1" a="1"/>
  <c r="H379" i="17" s="1"/>
  <c r="AF16" i="17" s="1"/>
  <c r="H335" i="17" a="1"/>
  <c r="H335" i="17" s="1"/>
  <c r="AF5" i="17" s="1"/>
  <c r="AI257" i="16"/>
  <c r="H348" i="17" a="1"/>
  <c r="H348" i="17" s="1"/>
  <c r="H351" i="17" a="1"/>
  <c r="H351" i="17" s="1"/>
  <c r="H350" i="17" a="1"/>
  <c r="H350" i="17" s="1"/>
  <c r="H349" i="17" a="1"/>
  <c r="H349" i="17" s="1"/>
  <c r="H471" i="17" a="1"/>
  <c r="H471" i="17" s="1"/>
  <c r="H474" i="17" a="1"/>
  <c r="H474" i="17" s="1"/>
  <c r="H472" i="17" a="1"/>
  <c r="H472" i="17" s="1"/>
  <c r="H473" i="17" a="1"/>
  <c r="H473" i="17" s="1"/>
  <c r="Z255" i="16"/>
  <c r="AH254" i="16"/>
  <c r="AA254" i="16"/>
  <c r="H205" i="17" a="1"/>
  <c r="H205" i="17" s="1"/>
  <c r="H204" i="17" a="1"/>
  <c r="H204" i="17" s="1"/>
  <c r="H206" i="17" a="1"/>
  <c r="H206" i="17" s="1"/>
  <c r="H300" i="17" a="1"/>
  <c r="H300" i="17" s="1"/>
  <c r="H302" i="17" a="1"/>
  <c r="H302" i="17" s="1"/>
  <c r="H299" i="17" a="1"/>
  <c r="H299" i="17" s="1"/>
  <c r="H303" i="17" a="1"/>
  <c r="H303" i="17" s="1"/>
  <c r="H301" i="17" a="1"/>
  <c r="H301" i="17" s="1"/>
  <c r="H304" i="17" a="1"/>
  <c r="H304" i="17" s="1"/>
  <c r="H307" i="17" a="1"/>
  <c r="H307" i="17" s="1"/>
  <c r="H306" i="17" a="1"/>
  <c r="H306" i="17" s="1"/>
  <c r="H305" i="17" a="1"/>
  <c r="H305" i="17" s="1"/>
  <c r="AG258" i="16"/>
  <c r="H176" i="17" a="1"/>
  <c r="H176" i="17" s="1"/>
  <c r="H177" i="17" a="1"/>
  <c r="H177" i="17" s="1"/>
  <c r="H178" i="17" a="1"/>
  <c r="H178" i="17" s="1"/>
  <c r="E91" i="9"/>
  <c r="L90" i="9"/>
  <c r="I90" i="9" s="1" a="1"/>
  <c r="I90" i="9" s="1"/>
  <c r="AN90" i="16" s="1"/>
  <c r="L38" i="9"/>
  <c r="I38" i="9" s="1" a="1"/>
  <c r="I38" i="9" s="1"/>
  <c r="AN38" i="16" s="1"/>
  <c r="E39" i="9"/>
  <c r="AF9" i="17" l="1"/>
  <c r="AF31" i="17" s="1"/>
  <c r="H653" i="17" s="1" a="1"/>
  <c r="H653" i="17" s="1"/>
  <c r="AD8" i="17"/>
  <c r="AD30" i="17" s="1"/>
  <c r="H636" i="17" s="1" a="1"/>
  <c r="H636" i="17" s="1"/>
  <c r="AC7" i="17"/>
  <c r="AC29" i="17" s="1"/>
  <c r="H627" i="17" s="1" a="1"/>
  <c r="H627" i="17" s="1"/>
  <c r="V7" i="17"/>
  <c r="V29" i="17" s="1"/>
  <c r="H587" i="17" s="1" a="1"/>
  <c r="H587" i="17" s="1"/>
  <c r="AD10" i="17"/>
  <c r="AD32" i="17" s="1"/>
  <c r="H638" i="17" s="1" a="1"/>
  <c r="H638" i="17" s="1"/>
  <c r="I38" i="16"/>
  <c r="AD6" i="17"/>
  <c r="AD28" i="17" s="1"/>
  <c r="H634" i="17" s="1" a="1"/>
  <c r="H634" i="17" s="1"/>
  <c r="AI256" i="16"/>
  <c r="H343" i="17" a="1"/>
  <c r="H343" i="17" s="1"/>
  <c r="H344" i="17" a="1"/>
  <c r="H344" i="17" s="1"/>
  <c r="H347" i="17" a="1"/>
  <c r="H347" i="17" s="1"/>
  <c r="H345" i="17" a="1"/>
  <c r="H345" i="17" s="1"/>
  <c r="H346" i="17" a="1"/>
  <c r="H346" i="17" s="1"/>
  <c r="H309" i="17" a="1"/>
  <c r="H309" i="17" s="1"/>
  <c r="H308" i="17" a="1"/>
  <c r="H308" i="17" s="1"/>
  <c r="H310" i="17" a="1"/>
  <c r="H310" i="17" s="1"/>
  <c r="H395" i="17" a="1"/>
  <c r="H395" i="17" s="1"/>
  <c r="H393" i="17" a="1"/>
  <c r="H393" i="17" s="1"/>
  <c r="H394" i="17" a="1"/>
  <c r="H394" i="17" s="1"/>
  <c r="H392" i="17" a="1"/>
  <c r="H392" i="17" s="1"/>
  <c r="AD20" i="17"/>
  <c r="H250" i="17" a="1"/>
  <c r="H250" i="17" s="1"/>
  <c r="H249" i="17" a="1"/>
  <c r="H249" i="17" s="1"/>
  <c r="H248" i="17" a="1"/>
  <c r="H248" i="17" s="1"/>
  <c r="AB21" i="17"/>
  <c r="AI258" i="16"/>
  <c r="H354" i="17" a="1"/>
  <c r="H354" i="17" s="1"/>
  <c r="H352" i="17" a="1"/>
  <c r="H352" i="17" s="1"/>
  <c r="H353" i="17" a="1"/>
  <c r="H353" i="17" s="1"/>
  <c r="H257" i="17" a="1"/>
  <c r="H257" i="17" s="1"/>
  <c r="H259" i="17" a="1"/>
  <c r="H259" i="17" s="1"/>
  <c r="H258" i="17" a="1"/>
  <c r="H258" i="17" s="1"/>
  <c r="H255" i="17" a="1"/>
  <c r="H255" i="17" s="1"/>
  <c r="H256" i="17" a="1"/>
  <c r="H256" i="17" s="1"/>
  <c r="Q36" i="16"/>
  <c r="Y36" i="16" s="1"/>
  <c r="AG36" i="16" s="1"/>
  <c r="R36" i="16"/>
  <c r="AA260" i="16"/>
  <c r="H268" i="17" s="1" a="1"/>
  <c r="H268" i="17" s="1"/>
  <c r="AH260" i="16"/>
  <c r="H224" i="17" a="1"/>
  <c r="H224" i="17" s="1"/>
  <c r="AD12" i="17" s="1"/>
  <c r="AD34" i="17" s="1"/>
  <c r="H640" i="17" s="1" a="1"/>
  <c r="H640" i="17" s="1"/>
  <c r="H266" i="17" a="1"/>
  <c r="H266" i="17" s="1"/>
  <c r="H265" i="17" a="1"/>
  <c r="H265" i="17" s="1"/>
  <c r="H264" i="17" a="1"/>
  <c r="H264" i="17" s="1"/>
  <c r="AH255" i="16"/>
  <c r="AA255" i="16"/>
  <c r="H209" i="17" a="1"/>
  <c r="H209" i="17" s="1"/>
  <c r="H208" i="17" a="1"/>
  <c r="H208" i="17" s="1"/>
  <c r="H210" i="17" a="1"/>
  <c r="H210" i="17" s="1"/>
  <c r="H207" i="17" a="1"/>
  <c r="H207" i="17" s="1"/>
  <c r="J37" i="16"/>
  <c r="P37" i="16" s="1"/>
  <c r="K37" i="16"/>
  <c r="X37" i="16" s="1"/>
  <c r="L37" i="16"/>
  <c r="AH34" i="16"/>
  <c r="AI34" i="16" s="1"/>
  <c r="AA34" i="16"/>
  <c r="H297" i="17" a="1"/>
  <c r="H297" i="17" s="1"/>
  <c r="H295" i="17" a="1"/>
  <c r="H295" i="17" s="1"/>
  <c r="H296" i="17" a="1"/>
  <c r="H296" i="17" s="1"/>
  <c r="H298" i="17" a="1"/>
  <c r="H298" i="17" s="1"/>
  <c r="AI254" i="16"/>
  <c r="H337" i="17" a="1"/>
  <c r="H337" i="17" s="1"/>
  <c r="H336" i="17" a="1"/>
  <c r="H336" i="17" s="1"/>
  <c r="H338" i="17" a="1"/>
  <c r="H338" i="17" s="1"/>
  <c r="AF27" i="17"/>
  <c r="H649" i="17" s="1" a="1"/>
  <c r="H649" i="17" s="1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S35" i="16"/>
  <c r="Z35" i="16"/>
  <c r="L91" i="9"/>
  <c r="I91" i="9" s="1" a="1"/>
  <c r="I91" i="9" s="1"/>
  <c r="AN91" i="16" s="1"/>
  <c r="E92" i="9"/>
  <c r="E40" i="9"/>
  <c r="L39" i="9"/>
  <c r="I39" i="9" s="1" a="1"/>
  <c r="I39" i="9" s="1"/>
  <c r="AN39" i="16" s="1"/>
  <c r="AD19" i="17" l="1"/>
  <c r="AF8" i="17"/>
  <c r="AF30" i="17" s="1"/>
  <c r="H652" i="17" s="1" a="1"/>
  <c r="H652" i="17" s="1"/>
  <c r="AF6" i="17"/>
  <c r="AF28" i="17" s="1"/>
  <c r="H650" i="17" s="1" a="1"/>
  <c r="H650" i="17" s="1"/>
  <c r="AD7" i="17"/>
  <c r="AD29" i="17" s="1"/>
  <c r="H635" i="17" s="1" a="1"/>
  <c r="H635" i="17" s="1"/>
  <c r="AD17" i="17"/>
  <c r="H390" i="17" a="1"/>
  <c r="H390" i="17" s="1"/>
  <c r="H391" i="17" a="1"/>
  <c r="H391" i="17" s="1"/>
  <c r="H388" i="17" a="1"/>
  <c r="H388" i="17" s="1"/>
  <c r="H389" i="17" a="1"/>
  <c r="H389" i="17" s="1"/>
  <c r="H387" i="17" a="1"/>
  <c r="H387" i="17" s="1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J38" i="16"/>
  <c r="P38" i="16" s="1"/>
  <c r="L38" i="16"/>
  <c r="K38" i="16"/>
  <c r="X38" i="16" s="1"/>
  <c r="I39" i="16"/>
  <c r="H253" i="17" a="1"/>
  <c r="H253" i="17" s="1"/>
  <c r="H252" i="17" a="1"/>
  <c r="H252" i="17" s="1"/>
  <c r="H251" i="17" a="1"/>
  <c r="H251" i="17" s="1"/>
  <c r="H254" i="17" a="1"/>
  <c r="H254" i="17" s="1"/>
  <c r="AF20" i="17"/>
  <c r="S36" i="16"/>
  <c r="Z36" i="16"/>
  <c r="AF10" i="17"/>
  <c r="AF32" i="17" s="1"/>
  <c r="H654" i="17" s="1" a="1"/>
  <c r="H654" i="17" s="1"/>
  <c r="AA35" i="16"/>
  <c r="AH35" i="16"/>
  <c r="AI35" i="16" s="1"/>
  <c r="AI255" i="16"/>
  <c r="H340" i="17" a="1"/>
  <c r="H340" i="17" s="1"/>
  <c r="H339" i="17" a="1"/>
  <c r="H339" i="17" s="1"/>
  <c r="H341" i="17" a="1"/>
  <c r="H341" i="17" s="1"/>
  <c r="H342" i="17" a="1"/>
  <c r="H342" i="17" s="1"/>
  <c r="Q37" i="16"/>
  <c r="Y37" i="16" s="1"/>
  <c r="AG37" i="16" s="1"/>
  <c r="R37" i="16"/>
  <c r="H380" i="17" a="1"/>
  <c r="H380" i="17" s="1"/>
  <c r="H381" i="17" a="1"/>
  <c r="H381" i="17" s="1"/>
  <c r="H382" i="17" a="1"/>
  <c r="H382" i="17" s="1"/>
  <c r="AD21" i="17"/>
  <c r="H398" i="17" a="1"/>
  <c r="H398" i="17" s="1"/>
  <c r="H396" i="17" a="1"/>
  <c r="H396" i="17" s="1"/>
  <c r="H397" i="17" a="1"/>
  <c r="H397" i="17" s="1"/>
  <c r="L92" i="9"/>
  <c r="I92" i="9" s="1" a="1"/>
  <c r="I92" i="9" s="1"/>
  <c r="AN92" i="16" s="1"/>
  <c r="E41" i="9"/>
  <c r="L40" i="9"/>
  <c r="I40" i="9" s="1" a="1"/>
  <c r="I40" i="9" s="1"/>
  <c r="AN40" i="16" s="1"/>
  <c r="AF17" i="17" l="1"/>
  <c r="AF7" i="17"/>
  <c r="AF29" i="17" s="1"/>
  <c r="H651" i="17" s="1" a="1"/>
  <c r="H651" i="17" s="1"/>
  <c r="AF19" i="17"/>
  <c r="S37" i="16"/>
  <c r="Z37" i="16"/>
  <c r="Q38" i="16"/>
  <c r="Y38" i="16" s="1"/>
  <c r="AG38" i="16" s="1"/>
  <c r="R38" i="16"/>
  <c r="AF21" i="17"/>
  <c r="AA36" i="16"/>
  <c r="AH36" i="16"/>
  <c r="AI36" i="16" s="1"/>
  <c r="J39" i="16"/>
  <c r="P39" i="16" s="1"/>
  <c r="K39" i="16"/>
  <c r="X39" i="16" s="1"/>
  <c r="L39" i="16"/>
  <c r="I40" i="16"/>
  <c r="H383" i="17" a="1"/>
  <c r="H383" i="17" s="1"/>
  <c r="H385" i="17" a="1"/>
  <c r="H385" i="17" s="1"/>
  <c r="H384" i="17" a="1"/>
  <c r="H384" i="17" s="1"/>
  <c r="H386" i="17" a="1"/>
  <c r="H386" i="17" s="1"/>
  <c r="AD18" i="17"/>
  <c r="L93" i="9"/>
  <c r="I93" i="9" s="1" a="1"/>
  <c r="I93" i="9" s="1"/>
  <c r="AN93" i="16" s="1"/>
  <c r="E94" i="9"/>
  <c r="L41" i="9"/>
  <c r="I41" i="9" s="1" a="1"/>
  <c r="I41" i="9" s="1"/>
  <c r="AN41" i="16" s="1"/>
  <c r="E42" i="9"/>
  <c r="AF18" i="17" l="1"/>
  <c r="AF2" i="17"/>
  <c r="I41" i="16"/>
  <c r="J40" i="16"/>
  <c r="P40" i="16" s="1"/>
  <c r="K40" i="16"/>
  <c r="X40" i="16" s="1"/>
  <c r="L40" i="16"/>
  <c r="S38" i="16"/>
  <c r="Z38" i="16"/>
  <c r="AH37" i="16"/>
  <c r="AI37" i="16" s="1"/>
  <c r="AA37" i="16"/>
  <c r="Q39" i="16"/>
  <c r="Y39" i="16" s="1"/>
  <c r="AG39" i="16" s="1"/>
  <c r="R39" i="16"/>
  <c r="E95" i="9"/>
  <c r="L94" i="9"/>
  <c r="I94" i="9" s="1" a="1"/>
  <c r="I94" i="9" s="1"/>
  <c r="AN94" i="16" s="1"/>
  <c r="L42" i="9"/>
  <c r="I42" i="9" s="1" a="1"/>
  <c r="I42" i="9" s="1"/>
  <c r="AN42" i="16" s="1"/>
  <c r="E43" i="9"/>
  <c r="I42" i="16" l="1"/>
  <c r="S39" i="16"/>
  <c r="Z39" i="16"/>
  <c r="Q40" i="16"/>
  <c r="Y40" i="16" s="1"/>
  <c r="AG40" i="16" s="1"/>
  <c r="R40" i="16"/>
  <c r="J41" i="16"/>
  <c r="P41" i="16" s="1"/>
  <c r="L41" i="16"/>
  <c r="K41" i="16"/>
  <c r="X41" i="16" s="1"/>
  <c r="AH38" i="16"/>
  <c r="AI38" i="16" s="1"/>
  <c r="AA38" i="16"/>
  <c r="L95" i="9"/>
  <c r="I95" i="9" s="1" a="1"/>
  <c r="I95" i="9" s="1"/>
  <c r="AN95" i="16" s="1"/>
  <c r="E96" i="9"/>
  <c r="E44" i="9"/>
  <c r="L43" i="9"/>
  <c r="I43" i="9" s="1" a="1"/>
  <c r="I43" i="9" s="1"/>
  <c r="AN43" i="16" s="1"/>
  <c r="I43" i="16" l="1"/>
  <c r="Q41" i="16"/>
  <c r="Y41" i="16" s="1"/>
  <c r="AG41" i="16" s="1"/>
  <c r="R41" i="16"/>
  <c r="S40" i="16"/>
  <c r="Z40" i="16"/>
  <c r="J42" i="16"/>
  <c r="P42" i="16" s="1"/>
  <c r="K42" i="16"/>
  <c r="X42" i="16" s="1"/>
  <c r="L42" i="16"/>
  <c r="AH39" i="16"/>
  <c r="AI39" i="16" s="1"/>
  <c r="AA39" i="16"/>
  <c r="E97" i="9"/>
  <c r="L96" i="9"/>
  <c r="I96" i="9" s="1" a="1"/>
  <c r="I96" i="9" s="1"/>
  <c r="AN96" i="16" s="1"/>
  <c r="L44" i="9"/>
  <c r="I44" i="9" s="1" a="1"/>
  <c r="I44" i="9" s="1"/>
  <c r="AN44" i="16" s="1"/>
  <c r="Q42" i="16" l="1"/>
  <c r="Y42" i="16" s="1"/>
  <c r="AG42" i="16" s="1"/>
  <c r="R42" i="16"/>
  <c r="J43" i="16"/>
  <c r="P43" i="16" s="1"/>
  <c r="L43" i="16"/>
  <c r="K43" i="16"/>
  <c r="X43" i="16" s="1"/>
  <c r="I44" i="16"/>
  <c r="AH40" i="16"/>
  <c r="AI40" i="16" s="1"/>
  <c r="AA40" i="16"/>
  <c r="S41" i="16"/>
  <c r="Z41" i="16"/>
  <c r="L97" i="9"/>
  <c r="I97" i="9" s="1" a="1"/>
  <c r="I97" i="9" s="1"/>
  <c r="AN97" i="16" s="1"/>
  <c r="E98" i="9"/>
  <c r="L45" i="9"/>
  <c r="I45" i="9" s="1" a="1"/>
  <c r="I45" i="9" s="1"/>
  <c r="AN45" i="16" s="1"/>
  <c r="E46" i="9"/>
  <c r="S42" i="16" l="1"/>
  <c r="Z42" i="16"/>
  <c r="I45" i="16"/>
  <c r="AH41" i="16"/>
  <c r="AI41" i="16" s="1"/>
  <c r="AA41" i="16"/>
  <c r="J44" i="16"/>
  <c r="P44" i="16" s="1"/>
  <c r="L44" i="16"/>
  <c r="K44" i="16"/>
  <c r="X44" i="16" s="1"/>
  <c r="Q43" i="16"/>
  <c r="Y43" i="16" s="1"/>
  <c r="AG43" i="16" s="1"/>
  <c r="R43" i="16"/>
  <c r="E99" i="9"/>
  <c r="L98" i="9"/>
  <c r="I98" i="9" s="1" a="1"/>
  <c r="I98" i="9" s="1"/>
  <c r="AN98" i="16" s="1"/>
  <c r="L46" i="9"/>
  <c r="I46" i="9" s="1" a="1"/>
  <c r="I46" i="9" s="1"/>
  <c r="AN46" i="16" s="1"/>
  <c r="E47" i="9"/>
  <c r="S43" i="16" l="1"/>
  <c r="Z43" i="16"/>
  <c r="Q44" i="16"/>
  <c r="Y44" i="16" s="1"/>
  <c r="AG44" i="16" s="1"/>
  <c r="R44" i="16"/>
  <c r="I46" i="16"/>
  <c r="AH42" i="16"/>
  <c r="AI42" i="16" s="1"/>
  <c r="AA42" i="16"/>
  <c r="J45" i="16"/>
  <c r="P45" i="16" s="1"/>
  <c r="K45" i="16"/>
  <c r="X45" i="16" s="1"/>
  <c r="L45" i="16"/>
  <c r="E100" i="9"/>
  <c r="L99" i="9"/>
  <c r="I99" i="9" s="1" a="1"/>
  <c r="I99" i="9" s="1"/>
  <c r="AN99" i="16" s="1"/>
  <c r="E48" i="9"/>
  <c r="L47" i="9"/>
  <c r="I47" i="9" s="1" a="1"/>
  <c r="I47" i="9" s="1"/>
  <c r="AN47" i="16" s="1"/>
  <c r="I47" i="16" l="1"/>
  <c r="S44" i="16"/>
  <c r="Z44" i="16"/>
  <c r="AA43" i="16"/>
  <c r="AH43" i="16"/>
  <c r="AI43" i="16" s="1"/>
  <c r="Q45" i="16"/>
  <c r="Y45" i="16" s="1"/>
  <c r="AG45" i="16" s="1"/>
  <c r="R45" i="16"/>
  <c r="J46" i="16"/>
  <c r="P46" i="16" s="1"/>
  <c r="L46" i="16"/>
  <c r="K46" i="16"/>
  <c r="X46" i="16" s="1"/>
  <c r="L100" i="9"/>
  <c r="I100" i="9" s="1" a="1"/>
  <c r="I100" i="9" s="1"/>
  <c r="AN100" i="16" s="1"/>
  <c r="E49" i="9"/>
  <c r="L48" i="9"/>
  <c r="I48" i="9" s="1" a="1"/>
  <c r="I48" i="9" s="1"/>
  <c r="AN48" i="16" s="1"/>
  <c r="J47" i="16" l="1"/>
  <c r="P47" i="16" s="1"/>
  <c r="L47" i="16"/>
  <c r="K47" i="16"/>
  <c r="X47" i="16" s="1"/>
  <c r="Q46" i="16"/>
  <c r="Y46" i="16" s="1"/>
  <c r="AG46" i="16" s="1"/>
  <c r="R46" i="16"/>
  <c r="S45" i="16"/>
  <c r="Z45" i="16"/>
  <c r="AH44" i="16"/>
  <c r="AI44" i="16" s="1"/>
  <c r="AA44" i="16"/>
  <c r="I48" i="16"/>
  <c r="L101" i="9"/>
  <c r="I101" i="9" s="1" a="1"/>
  <c r="I101" i="9" s="1"/>
  <c r="AN101" i="16" s="1"/>
  <c r="E102" i="9"/>
  <c r="L49" i="9"/>
  <c r="I49" i="9" s="1" a="1"/>
  <c r="I49" i="9" s="1"/>
  <c r="AN49" i="16" s="1"/>
  <c r="E50" i="9"/>
  <c r="AH45" i="16" l="1"/>
  <c r="AI45" i="16" s="1"/>
  <c r="AA45" i="16"/>
  <c r="I49" i="16"/>
  <c r="S46" i="16"/>
  <c r="Z46" i="16"/>
  <c r="J48" i="16"/>
  <c r="P48" i="16" s="1"/>
  <c r="K48" i="16"/>
  <c r="X48" i="16" s="1"/>
  <c r="L48" i="16"/>
  <c r="Q47" i="16"/>
  <c r="Y47" i="16" s="1"/>
  <c r="AG47" i="16" s="1"/>
  <c r="R47" i="16"/>
  <c r="E103" i="9"/>
  <c r="L102" i="9"/>
  <c r="I102" i="9" s="1" a="1"/>
  <c r="I102" i="9" s="1"/>
  <c r="AN102" i="16" s="1"/>
  <c r="L50" i="9"/>
  <c r="I50" i="9" s="1" a="1"/>
  <c r="I50" i="9" s="1"/>
  <c r="AN50" i="16" s="1"/>
  <c r="E51" i="9"/>
  <c r="Q48" i="16" l="1"/>
  <c r="Y48" i="16" s="1"/>
  <c r="AG48" i="16" s="1"/>
  <c r="R48" i="16"/>
  <c r="I50" i="16"/>
  <c r="AH46" i="16"/>
  <c r="AI46" i="16" s="1"/>
  <c r="AA46" i="16"/>
  <c r="J49" i="16"/>
  <c r="P49" i="16" s="1"/>
  <c r="L49" i="16"/>
  <c r="K49" i="16"/>
  <c r="X49" i="16" s="1"/>
  <c r="S47" i="16"/>
  <c r="Z47" i="16"/>
  <c r="E104" i="9"/>
  <c r="L103" i="9"/>
  <c r="I103" i="9" s="1" a="1"/>
  <c r="I103" i="9" s="1"/>
  <c r="AN103" i="16" s="1"/>
  <c r="E52" i="9"/>
  <c r="L51" i="9"/>
  <c r="I51" i="9" s="1" a="1"/>
  <c r="I51" i="9" s="1"/>
  <c r="AN51" i="16" s="1"/>
  <c r="Q49" i="16" l="1"/>
  <c r="Y49" i="16" s="1"/>
  <c r="AG49" i="16" s="1"/>
  <c r="R49" i="16"/>
  <c r="I51" i="16"/>
  <c r="J50" i="16"/>
  <c r="P50" i="16" s="1"/>
  <c r="L50" i="16"/>
  <c r="K50" i="16"/>
  <c r="X50" i="16" s="1"/>
  <c r="AH47" i="16"/>
  <c r="AI47" i="16" s="1"/>
  <c r="AA47" i="16"/>
  <c r="S48" i="16"/>
  <c r="Z48" i="16"/>
  <c r="E105" i="9"/>
  <c r="L104" i="9"/>
  <c r="I104" i="9" s="1" a="1"/>
  <c r="I104" i="9" s="1"/>
  <c r="AN104" i="16" s="1"/>
  <c r="L52" i="9"/>
  <c r="I52" i="9" s="1" a="1"/>
  <c r="I52" i="9" s="1"/>
  <c r="AN52" i="16" s="1"/>
  <c r="AA48" i="16" l="1"/>
  <c r="AH48" i="16"/>
  <c r="AI48" i="16" s="1"/>
  <c r="I52" i="16"/>
  <c r="Q50" i="16"/>
  <c r="Y50" i="16" s="1"/>
  <c r="AG50" i="16" s="1"/>
  <c r="R50" i="16"/>
  <c r="J51" i="16"/>
  <c r="P51" i="16" s="1"/>
  <c r="K51" i="16"/>
  <c r="X51" i="16" s="1"/>
  <c r="L51" i="16"/>
  <c r="S49" i="16"/>
  <c r="Z49" i="16"/>
  <c r="L105" i="9"/>
  <c r="I105" i="9" s="1" a="1"/>
  <c r="I105" i="9" s="1"/>
  <c r="AN105" i="16" s="1"/>
  <c r="E106" i="9"/>
  <c r="L53" i="9"/>
  <c r="I53" i="9" s="1" a="1"/>
  <c r="I53" i="9" s="1"/>
  <c r="AN53" i="16" s="1"/>
  <c r="E54" i="9"/>
  <c r="Q51" i="16" l="1"/>
  <c r="Y51" i="16" s="1"/>
  <c r="AG51" i="16" s="1"/>
  <c r="R51" i="16"/>
  <c r="I53" i="16"/>
  <c r="S50" i="16"/>
  <c r="Z50" i="16"/>
  <c r="J52" i="16"/>
  <c r="P52" i="16" s="1"/>
  <c r="K52" i="16"/>
  <c r="X52" i="16" s="1"/>
  <c r="L52" i="16"/>
  <c r="AH49" i="16"/>
  <c r="AI49" i="16" s="1"/>
  <c r="AA49" i="16"/>
  <c r="E107" i="9"/>
  <c r="L106" i="9"/>
  <c r="I106" i="9" s="1" a="1"/>
  <c r="I106" i="9" s="1"/>
  <c r="AN106" i="16" s="1"/>
  <c r="L54" i="9"/>
  <c r="I54" i="9" s="1" a="1"/>
  <c r="I54" i="9" s="1"/>
  <c r="AN54" i="16" s="1"/>
  <c r="E55" i="9"/>
  <c r="Q52" i="16" l="1"/>
  <c r="Y52" i="16" s="1"/>
  <c r="AG52" i="16" s="1"/>
  <c r="R52" i="16"/>
  <c r="I54" i="16"/>
  <c r="AA50" i="16"/>
  <c r="AH50" i="16"/>
  <c r="AI50" i="16" s="1"/>
  <c r="J53" i="16"/>
  <c r="P53" i="16" s="1"/>
  <c r="K53" i="16"/>
  <c r="X53" i="16" s="1"/>
  <c r="L53" i="16"/>
  <c r="S51" i="16"/>
  <c r="Z51" i="16"/>
  <c r="E108" i="9"/>
  <c r="L107" i="9"/>
  <c r="I107" i="9" s="1" a="1"/>
  <c r="I107" i="9" s="1"/>
  <c r="AN107" i="16" s="1"/>
  <c r="E56" i="9"/>
  <c r="L55" i="9"/>
  <c r="I55" i="9" s="1" a="1"/>
  <c r="I55" i="9" s="1"/>
  <c r="AN55" i="16" s="1"/>
  <c r="J54" i="16" l="1"/>
  <c r="P54" i="16" s="1"/>
  <c r="L54" i="16"/>
  <c r="K54" i="16"/>
  <c r="X54" i="16" s="1"/>
  <c r="I55" i="16"/>
  <c r="Q53" i="16"/>
  <c r="Y53" i="16" s="1"/>
  <c r="AG53" i="16" s="1"/>
  <c r="R53" i="16"/>
  <c r="AA51" i="16"/>
  <c r="AH51" i="16"/>
  <c r="AI51" i="16" s="1"/>
  <c r="S52" i="16"/>
  <c r="Z52" i="16"/>
  <c r="L108" i="9"/>
  <c r="I108" i="9" s="1" a="1"/>
  <c r="I108" i="9" s="1"/>
  <c r="AN108" i="16" s="1"/>
  <c r="E57" i="9"/>
  <c r="L56" i="9"/>
  <c r="I56" i="9" s="1" a="1"/>
  <c r="I56" i="9" s="1"/>
  <c r="AN56" i="16" s="1"/>
  <c r="AA52" i="16" l="1"/>
  <c r="AH52" i="16"/>
  <c r="AI52" i="16" s="1"/>
  <c r="J55" i="16"/>
  <c r="P55" i="16" s="1"/>
  <c r="K55" i="16"/>
  <c r="X55" i="16" s="1"/>
  <c r="L55" i="16"/>
  <c r="Z53" i="16"/>
  <c r="S53" i="16"/>
  <c r="I56" i="16"/>
  <c r="Q54" i="16"/>
  <c r="Y54" i="16" s="1"/>
  <c r="AG54" i="16" s="1"/>
  <c r="R54" i="16"/>
  <c r="L109" i="9"/>
  <c r="I109" i="9" s="1" a="1"/>
  <c r="I109" i="9" s="1"/>
  <c r="AN109" i="16" s="1"/>
  <c r="E110" i="9"/>
  <c r="L57" i="9"/>
  <c r="I57" i="9" s="1" a="1"/>
  <c r="I57" i="9" s="1"/>
  <c r="AN57" i="16" s="1"/>
  <c r="E58" i="9"/>
  <c r="I57" i="16" l="1"/>
  <c r="J56" i="16"/>
  <c r="P56" i="16" s="1"/>
  <c r="L56" i="16"/>
  <c r="K56" i="16"/>
  <c r="X56" i="16" s="1"/>
  <c r="AH53" i="16"/>
  <c r="AI53" i="16" s="1"/>
  <c r="AA53" i="16"/>
  <c r="S54" i="16"/>
  <c r="Z54" i="16"/>
  <c r="Q55" i="16"/>
  <c r="Y55" i="16" s="1"/>
  <c r="AG55" i="16" s="1"/>
  <c r="R55" i="16"/>
  <c r="E111" i="9"/>
  <c r="L110" i="9"/>
  <c r="I110" i="9" s="1" a="1"/>
  <c r="I110" i="9" s="1"/>
  <c r="AN110" i="16" s="1"/>
  <c r="L58" i="9"/>
  <c r="I58" i="9" s="1" a="1"/>
  <c r="I58" i="9" s="1"/>
  <c r="AN58" i="16" s="1"/>
  <c r="E59" i="9"/>
  <c r="AA54" i="16" l="1"/>
  <c r="AH54" i="16"/>
  <c r="AI54" i="16" s="1"/>
  <c r="I58" i="16"/>
  <c r="S55" i="16"/>
  <c r="Z55" i="16"/>
  <c r="Q56" i="16"/>
  <c r="Y56" i="16" s="1"/>
  <c r="AG56" i="16" s="1"/>
  <c r="R56" i="16"/>
  <c r="J57" i="16"/>
  <c r="P57" i="16" s="1"/>
  <c r="L57" i="16"/>
  <c r="K57" i="16"/>
  <c r="X57" i="16" s="1"/>
  <c r="E112" i="9"/>
  <c r="L111" i="9"/>
  <c r="I111" i="9" s="1" a="1"/>
  <c r="I111" i="9" s="1"/>
  <c r="AN111" i="16" s="1"/>
  <c r="E60" i="9"/>
  <c r="L59" i="9"/>
  <c r="I59" i="9" s="1" a="1"/>
  <c r="I59" i="9" s="1"/>
  <c r="AN59" i="16" s="1"/>
  <c r="J58" i="16" l="1"/>
  <c r="P58" i="16" s="1"/>
  <c r="L58" i="16"/>
  <c r="K58" i="16"/>
  <c r="X58" i="16" s="1"/>
  <c r="I59" i="16"/>
  <c r="AA55" i="16"/>
  <c r="AH55" i="16"/>
  <c r="AI55" i="16" s="1"/>
  <c r="Q57" i="16"/>
  <c r="Y57" i="16" s="1"/>
  <c r="AG57" i="16" s="1"/>
  <c r="R57" i="16"/>
  <c r="S56" i="16"/>
  <c r="Z56" i="16"/>
  <c r="E113" i="9"/>
  <c r="L112" i="9"/>
  <c r="I112" i="9" s="1" a="1"/>
  <c r="I112" i="9" s="1"/>
  <c r="AN112" i="16" s="1"/>
  <c r="L60" i="9"/>
  <c r="I60" i="9" s="1" a="1"/>
  <c r="I60" i="9" s="1"/>
  <c r="AN60" i="16" s="1"/>
  <c r="I60" i="16" l="1"/>
  <c r="AA56" i="16"/>
  <c r="AH56" i="16"/>
  <c r="AI56" i="16" s="1"/>
  <c r="J59" i="16"/>
  <c r="P59" i="16" s="1"/>
  <c r="K59" i="16"/>
  <c r="X59" i="16" s="1"/>
  <c r="L59" i="16"/>
  <c r="S57" i="16"/>
  <c r="Z57" i="16"/>
  <c r="Q58" i="16"/>
  <c r="Y58" i="16" s="1"/>
  <c r="AG58" i="16" s="1"/>
  <c r="R58" i="16"/>
  <c r="L113" i="9"/>
  <c r="I113" i="9" s="1" a="1"/>
  <c r="I113" i="9" s="1"/>
  <c r="AN113" i="16" s="1"/>
  <c r="E114" i="9"/>
  <c r="L61" i="9"/>
  <c r="I61" i="9" s="1" a="1"/>
  <c r="I61" i="9" s="1"/>
  <c r="AN61" i="16" s="1"/>
  <c r="E62" i="9"/>
  <c r="AA57" i="16" l="1"/>
  <c r="AH57" i="16"/>
  <c r="AI57" i="16" s="1"/>
  <c r="I61" i="16"/>
  <c r="I109" i="16"/>
  <c r="J60" i="16"/>
  <c r="P60" i="16" s="1"/>
  <c r="K60" i="16"/>
  <c r="X60" i="16" s="1"/>
  <c r="L60" i="16"/>
  <c r="Q59" i="16"/>
  <c r="Y59" i="16" s="1"/>
  <c r="AG59" i="16" s="1"/>
  <c r="R59" i="16"/>
  <c r="S58" i="16"/>
  <c r="Z58" i="16"/>
  <c r="E115" i="9"/>
  <c r="L114" i="9"/>
  <c r="I114" i="9" s="1" a="1"/>
  <c r="I114" i="9" s="1"/>
  <c r="AN114" i="16" s="1"/>
  <c r="L62" i="9"/>
  <c r="I62" i="9" s="1" a="1"/>
  <c r="I62" i="9" s="1"/>
  <c r="AN62" i="16" s="1"/>
  <c r="E63" i="9"/>
  <c r="I62" i="16" l="1"/>
  <c r="I102" i="16"/>
  <c r="I110" i="16"/>
  <c r="Q60" i="16"/>
  <c r="Y60" i="16" s="1"/>
  <c r="AG60" i="16" s="1"/>
  <c r="R60" i="16"/>
  <c r="J109" i="16"/>
  <c r="P109" i="16" s="1"/>
  <c r="K109" i="16"/>
  <c r="X109" i="16" s="1"/>
  <c r="L109" i="16"/>
  <c r="J61" i="16"/>
  <c r="P61" i="16" s="1"/>
  <c r="K61" i="16"/>
  <c r="X61" i="16" s="1"/>
  <c r="L61" i="16"/>
  <c r="AA58" i="16"/>
  <c r="AH58" i="16"/>
  <c r="AI58" i="16" s="1"/>
  <c r="S59" i="16"/>
  <c r="Z59" i="16"/>
  <c r="E116" i="9"/>
  <c r="L115" i="9"/>
  <c r="I115" i="9" s="1" a="1"/>
  <c r="I115" i="9" s="1"/>
  <c r="AN115" i="16" s="1"/>
  <c r="E64" i="9"/>
  <c r="L63" i="9"/>
  <c r="I63" i="9" s="1" a="1"/>
  <c r="I63" i="9" s="1"/>
  <c r="AN63" i="16" s="1"/>
  <c r="AH59" i="16" l="1"/>
  <c r="AI59" i="16" s="1"/>
  <c r="AA59" i="16"/>
  <c r="I63" i="16"/>
  <c r="I111" i="16"/>
  <c r="Q61" i="16"/>
  <c r="Y61" i="16" s="1"/>
  <c r="AG61" i="16" s="1"/>
  <c r="R61" i="16"/>
  <c r="Q109" i="16"/>
  <c r="Y109" i="16" s="1"/>
  <c r="AG109" i="16" s="1"/>
  <c r="R109" i="16"/>
  <c r="S60" i="16"/>
  <c r="Z60" i="16"/>
  <c r="J110" i="16"/>
  <c r="P110" i="16" s="1"/>
  <c r="L110" i="16"/>
  <c r="K110" i="16"/>
  <c r="X110" i="16" s="1"/>
  <c r="J102" i="16"/>
  <c r="P102" i="16" s="1"/>
  <c r="L102" i="16"/>
  <c r="K102" i="16"/>
  <c r="X102" i="16" s="1"/>
  <c r="J62" i="16"/>
  <c r="P62" i="16" s="1"/>
  <c r="L62" i="16"/>
  <c r="K62" i="16"/>
  <c r="X62" i="16" s="1"/>
  <c r="L116" i="9"/>
  <c r="I116" i="9" s="1" a="1"/>
  <c r="I116" i="9" s="1"/>
  <c r="AN116" i="16" s="1"/>
  <c r="E65" i="9"/>
  <c r="L64" i="9"/>
  <c r="I64" i="9" s="1" a="1"/>
  <c r="I64" i="9" s="1"/>
  <c r="AN64" i="16" s="1"/>
  <c r="S109" i="16" l="1"/>
  <c r="Z109" i="16"/>
  <c r="I64" i="16"/>
  <c r="I112" i="16"/>
  <c r="Q102" i="16"/>
  <c r="Y102" i="16" s="1"/>
  <c r="AG102" i="16" s="1"/>
  <c r="R102" i="16"/>
  <c r="S61" i="16"/>
  <c r="Z61" i="16"/>
  <c r="J111" i="16"/>
  <c r="P111" i="16" s="1"/>
  <c r="K111" i="16"/>
  <c r="X111" i="16" s="1"/>
  <c r="L111" i="16"/>
  <c r="J63" i="16"/>
  <c r="P63" i="16" s="1"/>
  <c r="L63" i="16"/>
  <c r="K63" i="16"/>
  <c r="X63" i="16" s="1"/>
  <c r="Q110" i="16"/>
  <c r="Y110" i="16" s="1"/>
  <c r="AG110" i="16" s="1"/>
  <c r="R110" i="16"/>
  <c r="AA60" i="16"/>
  <c r="AH60" i="16"/>
  <c r="AI60" i="16" s="1"/>
  <c r="Q62" i="16"/>
  <c r="Y62" i="16" s="1"/>
  <c r="AG62" i="16" s="1"/>
  <c r="R62" i="16"/>
  <c r="L117" i="9"/>
  <c r="I117" i="9" s="1" a="1"/>
  <c r="I117" i="9" s="1"/>
  <c r="AN117" i="16" s="1"/>
  <c r="I117" i="16" s="1"/>
  <c r="E118" i="9"/>
  <c r="L65" i="9"/>
  <c r="I65" i="9" s="1" a="1"/>
  <c r="I65" i="9" s="1"/>
  <c r="AN65" i="16" s="1"/>
  <c r="E66" i="9"/>
  <c r="AH61" i="16" l="1"/>
  <c r="AI61" i="16" s="1"/>
  <c r="AA61" i="16"/>
  <c r="J117" i="16"/>
  <c r="P117" i="16" s="1"/>
  <c r="L117" i="16"/>
  <c r="K117" i="16"/>
  <c r="X117" i="16" s="1"/>
  <c r="Z102" i="16"/>
  <c r="S102" i="16"/>
  <c r="J112" i="16"/>
  <c r="P112" i="16" s="1"/>
  <c r="K112" i="16"/>
  <c r="X112" i="16" s="1"/>
  <c r="L112" i="16"/>
  <c r="J64" i="16"/>
  <c r="P64" i="16" s="1"/>
  <c r="L64" i="16"/>
  <c r="K64" i="16"/>
  <c r="X64" i="16" s="1"/>
  <c r="AH109" i="16"/>
  <c r="AI109" i="16" s="1"/>
  <c r="AA109" i="16"/>
  <c r="I65" i="16"/>
  <c r="I113" i="16"/>
  <c r="S62" i="16"/>
  <c r="Z62" i="16"/>
  <c r="Q63" i="16"/>
  <c r="Y63" i="16" s="1"/>
  <c r="AG63" i="16" s="1"/>
  <c r="R63" i="16"/>
  <c r="S110" i="16"/>
  <c r="Z110" i="16"/>
  <c r="Q111" i="16"/>
  <c r="Y111" i="16" s="1"/>
  <c r="AG111" i="16" s="1"/>
  <c r="R111" i="16"/>
  <c r="L66" i="9"/>
  <c r="I66" i="9" s="1" a="1"/>
  <c r="I66" i="9" s="1"/>
  <c r="AN66" i="16" s="1"/>
  <c r="E67" i="9"/>
  <c r="E119" i="9"/>
  <c r="L118" i="9"/>
  <c r="I118" i="9" s="1" a="1"/>
  <c r="I118" i="9" s="1"/>
  <c r="AN118" i="16" s="1"/>
  <c r="I118" i="16" s="1"/>
  <c r="J65" i="16" l="1"/>
  <c r="P65" i="16" s="1"/>
  <c r="L65" i="16"/>
  <c r="K65" i="16"/>
  <c r="X65" i="16" s="1"/>
  <c r="Q112" i="16"/>
  <c r="Y112" i="16" s="1"/>
  <c r="AG112" i="16" s="1"/>
  <c r="R112" i="16"/>
  <c r="S111" i="16"/>
  <c r="Z111" i="16"/>
  <c r="AH110" i="16"/>
  <c r="AI110" i="16" s="1"/>
  <c r="AA110" i="16"/>
  <c r="AA102" i="16"/>
  <c r="AH102" i="16"/>
  <c r="AI102" i="16" s="1"/>
  <c r="J118" i="16"/>
  <c r="P118" i="16" s="1"/>
  <c r="K118" i="16"/>
  <c r="X118" i="16" s="1"/>
  <c r="L118" i="16"/>
  <c r="S63" i="16"/>
  <c r="Z63" i="16"/>
  <c r="AH62" i="16"/>
  <c r="AI62" i="16" s="1"/>
  <c r="AA62" i="16"/>
  <c r="Q64" i="16"/>
  <c r="Y64" i="16" s="1"/>
  <c r="AG64" i="16" s="1"/>
  <c r="R64" i="16"/>
  <c r="Q117" i="16"/>
  <c r="Y117" i="16" s="1"/>
  <c r="AG117" i="16" s="1"/>
  <c r="R117" i="16"/>
  <c r="I66" i="16"/>
  <c r="I114" i="16"/>
  <c r="J113" i="16"/>
  <c r="P113" i="16" s="1"/>
  <c r="K113" i="16"/>
  <c r="X113" i="16" s="1"/>
  <c r="L113" i="16"/>
  <c r="L119" i="9"/>
  <c r="I119" i="9" s="1" a="1"/>
  <c r="I119" i="9" s="1"/>
  <c r="AN119" i="16" s="1"/>
  <c r="I119" i="16" s="1"/>
  <c r="E120" i="9"/>
  <c r="E68" i="9"/>
  <c r="L68" i="9" s="1"/>
  <c r="I68" i="9" s="1" a="1"/>
  <c r="I68" i="9" s="1"/>
  <c r="AN68" i="16" s="1"/>
  <c r="L67" i="9"/>
  <c r="I67" i="9" s="1" a="1"/>
  <c r="I67" i="9" s="1"/>
  <c r="AN67" i="16" s="1"/>
  <c r="J114" i="16" l="1"/>
  <c r="P114" i="16" s="1"/>
  <c r="K114" i="16"/>
  <c r="X114" i="16" s="1"/>
  <c r="L114" i="16"/>
  <c r="AA63" i="16"/>
  <c r="AH63" i="16"/>
  <c r="AI63" i="16" s="1"/>
  <c r="J66" i="16"/>
  <c r="P66" i="16" s="1"/>
  <c r="L66" i="16"/>
  <c r="K66" i="16"/>
  <c r="X66" i="16" s="1"/>
  <c r="AH111" i="16"/>
  <c r="AI111" i="16" s="1"/>
  <c r="AA111" i="16"/>
  <c r="I77" i="16"/>
  <c r="I69" i="16"/>
  <c r="I101" i="16"/>
  <c r="I93" i="16"/>
  <c r="I85" i="16"/>
  <c r="I70" i="16"/>
  <c r="I94" i="16"/>
  <c r="I86" i="16"/>
  <c r="I78" i="16"/>
  <c r="I79" i="16"/>
  <c r="I87" i="16"/>
  <c r="I95" i="16"/>
  <c r="I103" i="16"/>
  <c r="I71" i="16"/>
  <c r="I104" i="16"/>
  <c r="I96" i="16"/>
  <c r="I88" i="16"/>
  <c r="I72" i="16"/>
  <c r="I80" i="16"/>
  <c r="I81" i="16"/>
  <c r="I73" i="16"/>
  <c r="I97" i="16"/>
  <c r="I89" i="16"/>
  <c r="I105" i="16"/>
  <c r="I74" i="16"/>
  <c r="I82" i="16"/>
  <c r="I106" i="16"/>
  <c r="I90" i="16"/>
  <c r="I98" i="16"/>
  <c r="I83" i="16"/>
  <c r="I75" i="16"/>
  <c r="I99" i="16"/>
  <c r="I91" i="16"/>
  <c r="I107" i="16"/>
  <c r="I76" i="16"/>
  <c r="I100" i="16"/>
  <c r="I84" i="16"/>
  <c r="I108" i="16"/>
  <c r="I68" i="16"/>
  <c r="I92" i="16"/>
  <c r="I116" i="16"/>
  <c r="Z117" i="16"/>
  <c r="S117" i="16"/>
  <c r="S112" i="16"/>
  <c r="Z112" i="16"/>
  <c r="J119" i="16"/>
  <c r="P119" i="16" s="1"/>
  <c r="K119" i="16"/>
  <c r="X119" i="16" s="1"/>
  <c r="L119" i="16"/>
  <c r="I67" i="16"/>
  <c r="I115" i="16"/>
  <c r="S64" i="16"/>
  <c r="Z64" i="16"/>
  <c r="Q118" i="16"/>
  <c r="Y118" i="16" s="1"/>
  <c r="AG118" i="16" s="1"/>
  <c r="R118" i="16"/>
  <c r="Q113" i="16"/>
  <c r="Y113" i="16" s="1"/>
  <c r="AG113" i="16" s="1"/>
  <c r="R113" i="16"/>
  <c r="Q65" i="16"/>
  <c r="Y65" i="16" s="1"/>
  <c r="AG65" i="16" s="1"/>
  <c r="R65" i="16"/>
  <c r="E121" i="9"/>
  <c r="L120" i="9"/>
  <c r="I120" i="9" s="1" a="1"/>
  <c r="I120" i="9" s="1"/>
  <c r="AN120" i="16" s="1"/>
  <c r="I120" i="16" s="1"/>
  <c r="S65" i="16" l="1"/>
  <c r="Z65" i="16"/>
  <c r="Z118" i="16"/>
  <c r="S118" i="16"/>
  <c r="Q119" i="16"/>
  <c r="Y119" i="16" s="1"/>
  <c r="AG119" i="16" s="1"/>
  <c r="R119" i="16"/>
  <c r="J108" i="16"/>
  <c r="P108" i="16" s="1"/>
  <c r="L108" i="16"/>
  <c r="K108" i="16"/>
  <c r="X108" i="16" s="1"/>
  <c r="J83" i="16"/>
  <c r="P83" i="16" s="1"/>
  <c r="L83" i="16"/>
  <c r="K83" i="16"/>
  <c r="X83" i="16" s="1"/>
  <c r="J97" i="16"/>
  <c r="P97" i="16" s="1"/>
  <c r="K97" i="16"/>
  <c r="X97" i="16" s="1"/>
  <c r="L97" i="16"/>
  <c r="J71" i="16"/>
  <c r="P71" i="16" s="1"/>
  <c r="L71" i="16"/>
  <c r="K71" i="16"/>
  <c r="X71" i="16" s="1"/>
  <c r="J70" i="16"/>
  <c r="P70" i="16" s="1"/>
  <c r="L70" i="16"/>
  <c r="K70" i="16"/>
  <c r="X70" i="16" s="1"/>
  <c r="AA112" i="16"/>
  <c r="AH112" i="16"/>
  <c r="AI112" i="16" s="1"/>
  <c r="J84" i="16"/>
  <c r="P84" i="16" s="1"/>
  <c r="K84" i="16"/>
  <c r="X84" i="16" s="1"/>
  <c r="L84" i="16"/>
  <c r="J98" i="16"/>
  <c r="P98" i="16" s="1"/>
  <c r="L98" i="16"/>
  <c r="K98" i="16"/>
  <c r="X98" i="16" s="1"/>
  <c r="J73" i="16"/>
  <c r="P73" i="16" s="1"/>
  <c r="K73" i="16"/>
  <c r="X73" i="16" s="1"/>
  <c r="L73" i="16"/>
  <c r="J103" i="16"/>
  <c r="P103" i="16" s="1"/>
  <c r="K103" i="16"/>
  <c r="X103" i="16" s="1"/>
  <c r="L103" i="16"/>
  <c r="J85" i="16"/>
  <c r="P85" i="16" s="1"/>
  <c r="L85" i="16"/>
  <c r="K85" i="16"/>
  <c r="X85" i="16" s="1"/>
  <c r="J120" i="16"/>
  <c r="P120" i="16" s="1"/>
  <c r="K120" i="16"/>
  <c r="X120" i="16" s="1"/>
  <c r="L120" i="16"/>
  <c r="AH64" i="16"/>
  <c r="AI64" i="16" s="1"/>
  <c r="AA64" i="16"/>
  <c r="J100" i="16"/>
  <c r="P100" i="16" s="1"/>
  <c r="L100" i="16"/>
  <c r="K100" i="16"/>
  <c r="X100" i="16" s="1"/>
  <c r="J90" i="16"/>
  <c r="P90" i="16" s="1"/>
  <c r="K90" i="16"/>
  <c r="X90" i="16" s="1"/>
  <c r="L90" i="16"/>
  <c r="J81" i="16"/>
  <c r="P81" i="16" s="1"/>
  <c r="K81" i="16"/>
  <c r="X81" i="16" s="1"/>
  <c r="L81" i="16"/>
  <c r="J95" i="16"/>
  <c r="P95" i="16" s="1"/>
  <c r="K95" i="16"/>
  <c r="X95" i="16" s="1"/>
  <c r="L95" i="16"/>
  <c r="J93" i="16"/>
  <c r="P93" i="16" s="1"/>
  <c r="K93" i="16"/>
  <c r="X93" i="16" s="1"/>
  <c r="L93" i="16"/>
  <c r="Q66" i="16"/>
  <c r="Y66" i="16" s="1"/>
  <c r="AG66" i="16" s="1"/>
  <c r="R66" i="16"/>
  <c r="J76" i="16"/>
  <c r="P76" i="16" s="1"/>
  <c r="K76" i="16"/>
  <c r="X76" i="16" s="1"/>
  <c r="L76" i="16"/>
  <c r="J106" i="16"/>
  <c r="P106" i="16" s="1"/>
  <c r="L106" i="16"/>
  <c r="K106" i="16"/>
  <c r="X106" i="16" s="1"/>
  <c r="J80" i="16"/>
  <c r="P80" i="16" s="1"/>
  <c r="L80" i="16"/>
  <c r="K80" i="16"/>
  <c r="X80" i="16" s="1"/>
  <c r="J87" i="16"/>
  <c r="P87" i="16" s="1"/>
  <c r="L87" i="16"/>
  <c r="K87" i="16"/>
  <c r="X87" i="16" s="1"/>
  <c r="J101" i="16"/>
  <c r="P101" i="16" s="1"/>
  <c r="K101" i="16"/>
  <c r="X101" i="16" s="1"/>
  <c r="L101" i="16"/>
  <c r="J115" i="16"/>
  <c r="P115" i="16" s="1"/>
  <c r="K115" i="16"/>
  <c r="X115" i="16" s="1"/>
  <c r="L115" i="16"/>
  <c r="AH117" i="16"/>
  <c r="AI117" i="16" s="1"/>
  <c r="AA117" i="16"/>
  <c r="J107" i="16"/>
  <c r="P107" i="16" s="1"/>
  <c r="K107" i="16"/>
  <c r="X107" i="16" s="1"/>
  <c r="L107" i="16"/>
  <c r="J82" i="16"/>
  <c r="P82" i="16" s="1"/>
  <c r="L82" i="16"/>
  <c r="K82" i="16"/>
  <c r="X82" i="16" s="1"/>
  <c r="J72" i="16"/>
  <c r="P72" i="16" s="1"/>
  <c r="K72" i="16"/>
  <c r="X72" i="16" s="1"/>
  <c r="L72" i="16"/>
  <c r="J79" i="16"/>
  <c r="P79" i="16" s="1"/>
  <c r="L79" i="16"/>
  <c r="K79" i="16"/>
  <c r="X79" i="16" s="1"/>
  <c r="J69" i="16"/>
  <c r="P69" i="16" s="1"/>
  <c r="L69" i="16"/>
  <c r="K69" i="16"/>
  <c r="X69" i="16" s="1"/>
  <c r="J116" i="16"/>
  <c r="P116" i="16" s="1"/>
  <c r="L116" i="16"/>
  <c r="K116" i="16"/>
  <c r="X116" i="16" s="1"/>
  <c r="J91" i="16"/>
  <c r="P91" i="16" s="1"/>
  <c r="K91" i="16"/>
  <c r="X91" i="16" s="1"/>
  <c r="L91" i="16"/>
  <c r="J74" i="16"/>
  <c r="P74" i="16" s="1"/>
  <c r="L74" i="16"/>
  <c r="K74" i="16"/>
  <c r="X74" i="16" s="1"/>
  <c r="J88" i="16"/>
  <c r="P88" i="16" s="1"/>
  <c r="K88" i="16"/>
  <c r="X88" i="16" s="1"/>
  <c r="L88" i="16"/>
  <c r="J78" i="16"/>
  <c r="P78" i="16" s="1"/>
  <c r="K78" i="16"/>
  <c r="X78" i="16" s="1"/>
  <c r="L78" i="16"/>
  <c r="J77" i="16"/>
  <c r="P77" i="16" s="1"/>
  <c r="L77" i="16"/>
  <c r="K77" i="16"/>
  <c r="X77" i="16" s="1"/>
  <c r="J92" i="16"/>
  <c r="P92" i="16" s="1"/>
  <c r="L92" i="16"/>
  <c r="K92" i="16"/>
  <c r="X92" i="16" s="1"/>
  <c r="J99" i="16"/>
  <c r="P99" i="16" s="1"/>
  <c r="L99" i="16"/>
  <c r="K99" i="16"/>
  <c r="X99" i="16" s="1"/>
  <c r="J105" i="16"/>
  <c r="P105" i="16" s="1"/>
  <c r="K105" i="16"/>
  <c r="X105" i="16" s="1"/>
  <c r="L105" i="16"/>
  <c r="J96" i="16"/>
  <c r="P96" i="16" s="1"/>
  <c r="K96" i="16"/>
  <c r="X96" i="16" s="1"/>
  <c r="L96" i="16"/>
  <c r="J86" i="16"/>
  <c r="P86" i="16" s="1"/>
  <c r="L86" i="16"/>
  <c r="K86" i="16"/>
  <c r="X86" i="16" s="1"/>
  <c r="J67" i="16"/>
  <c r="P67" i="16" s="1"/>
  <c r="L67" i="16"/>
  <c r="K67" i="16"/>
  <c r="X67" i="16" s="1"/>
  <c r="S113" i="16"/>
  <c r="Z113" i="16"/>
  <c r="J68" i="16"/>
  <c r="P68" i="16" s="1"/>
  <c r="L68" i="16"/>
  <c r="K68" i="16"/>
  <c r="X68" i="16" s="1"/>
  <c r="J75" i="16"/>
  <c r="P75" i="16" s="1"/>
  <c r="L75" i="16"/>
  <c r="K75" i="16"/>
  <c r="X75" i="16" s="1"/>
  <c r="J89" i="16"/>
  <c r="P89" i="16" s="1"/>
  <c r="L89" i="16"/>
  <c r="K89" i="16"/>
  <c r="X89" i="16" s="1"/>
  <c r="J104" i="16"/>
  <c r="P104" i="16" s="1"/>
  <c r="K104" i="16"/>
  <c r="X104" i="16" s="1"/>
  <c r="L104" i="16"/>
  <c r="J94" i="16"/>
  <c r="P94" i="16" s="1"/>
  <c r="K94" i="16"/>
  <c r="X94" i="16" s="1"/>
  <c r="L94" i="16"/>
  <c r="Q114" i="16"/>
  <c r="Y114" i="16" s="1"/>
  <c r="AG114" i="16" s="1"/>
  <c r="R114" i="16"/>
  <c r="L121" i="9"/>
  <c r="I121" i="9" s="1" a="1"/>
  <c r="I121" i="9" s="1"/>
  <c r="AN121" i="16" s="1"/>
  <c r="I121" i="16" s="1"/>
  <c r="E122" i="9"/>
  <c r="Q91" i="16" l="1"/>
  <c r="Y91" i="16" s="1"/>
  <c r="AG91" i="16" s="1"/>
  <c r="R91" i="16"/>
  <c r="Q105" i="16"/>
  <c r="Y105" i="16" s="1"/>
  <c r="AG105" i="16" s="1"/>
  <c r="R105" i="16"/>
  <c r="Q116" i="16"/>
  <c r="Y116" i="16" s="1"/>
  <c r="AG116" i="16" s="1"/>
  <c r="R116" i="16"/>
  <c r="Q106" i="16"/>
  <c r="Y106" i="16" s="1"/>
  <c r="AG106" i="16" s="1"/>
  <c r="R106" i="16"/>
  <c r="Q93" i="16"/>
  <c r="Y93" i="16" s="1"/>
  <c r="AG93" i="16" s="1"/>
  <c r="R93" i="16"/>
  <c r="Q84" i="16"/>
  <c r="Y84" i="16" s="1"/>
  <c r="AG84" i="16" s="1"/>
  <c r="R84" i="16"/>
  <c r="Q71" i="16"/>
  <c r="Y71" i="16" s="1"/>
  <c r="AG71" i="16" s="1"/>
  <c r="R71" i="16"/>
  <c r="J121" i="16"/>
  <c r="P121" i="16" s="1"/>
  <c r="L121" i="16"/>
  <c r="K121" i="16"/>
  <c r="X121" i="16" s="1"/>
  <c r="Q104" i="16"/>
  <c r="Y104" i="16" s="1"/>
  <c r="AG104" i="16" s="1"/>
  <c r="R104" i="16"/>
  <c r="Q77" i="16"/>
  <c r="Y77" i="16" s="1"/>
  <c r="AG77" i="16" s="1"/>
  <c r="R77" i="16"/>
  <c r="Q72" i="16"/>
  <c r="Y72" i="16" s="1"/>
  <c r="AG72" i="16" s="1"/>
  <c r="R72" i="16"/>
  <c r="Q90" i="16"/>
  <c r="Y90" i="16" s="1"/>
  <c r="AG90" i="16" s="1"/>
  <c r="R90" i="16"/>
  <c r="Q120" i="16"/>
  <c r="Y120" i="16" s="1"/>
  <c r="AG120" i="16" s="1"/>
  <c r="R120" i="16"/>
  <c r="Q108" i="16"/>
  <c r="Y108" i="16" s="1"/>
  <c r="AG108" i="16" s="1"/>
  <c r="R108" i="16"/>
  <c r="S114" i="16"/>
  <c r="Z114" i="16"/>
  <c r="Q68" i="16"/>
  <c r="Y68" i="16" s="1"/>
  <c r="AG68" i="16" s="1"/>
  <c r="R68" i="16"/>
  <c r="Q86" i="16"/>
  <c r="Y86" i="16" s="1"/>
  <c r="AG86" i="16" s="1"/>
  <c r="R86" i="16"/>
  <c r="Q74" i="16"/>
  <c r="Y74" i="16" s="1"/>
  <c r="AG74" i="16" s="1"/>
  <c r="R74" i="16"/>
  <c r="Q87" i="16"/>
  <c r="Y87" i="16" s="1"/>
  <c r="AG87" i="16" s="1"/>
  <c r="R87" i="16"/>
  <c r="Q73" i="16"/>
  <c r="Y73" i="16" s="1"/>
  <c r="AG73" i="16" s="1"/>
  <c r="R73" i="16"/>
  <c r="S119" i="16"/>
  <c r="Z119" i="16"/>
  <c r="Q76" i="16"/>
  <c r="Y76" i="16" s="1"/>
  <c r="AG76" i="16" s="1"/>
  <c r="R76" i="16"/>
  <c r="Q95" i="16"/>
  <c r="Y95" i="16" s="1"/>
  <c r="AG95" i="16" s="1"/>
  <c r="R95" i="16"/>
  <c r="Q97" i="16"/>
  <c r="Y97" i="16" s="1"/>
  <c r="AG97" i="16" s="1"/>
  <c r="R97" i="16"/>
  <c r="AH113" i="16"/>
  <c r="AI113" i="16" s="1"/>
  <c r="AA113" i="16"/>
  <c r="Q69" i="16"/>
  <c r="Y69" i="16" s="1"/>
  <c r="AG69" i="16" s="1"/>
  <c r="R69" i="16"/>
  <c r="Q89" i="16"/>
  <c r="Y89" i="16" s="1"/>
  <c r="AG89" i="16" s="1"/>
  <c r="R89" i="16"/>
  <c r="Q78" i="16"/>
  <c r="Y78" i="16" s="1"/>
  <c r="AG78" i="16" s="1"/>
  <c r="R78" i="16"/>
  <c r="Q82" i="16"/>
  <c r="Y82" i="16" s="1"/>
  <c r="AG82" i="16" s="1"/>
  <c r="R82" i="16"/>
  <c r="Q115" i="16"/>
  <c r="Y115" i="16" s="1"/>
  <c r="AG115" i="16" s="1"/>
  <c r="R115" i="16"/>
  <c r="S66" i="16"/>
  <c r="Z66" i="16"/>
  <c r="Q100" i="16"/>
  <c r="Y100" i="16" s="1"/>
  <c r="AG100" i="16" s="1"/>
  <c r="R100" i="16"/>
  <c r="Q85" i="16"/>
  <c r="Y85" i="16" s="1"/>
  <c r="AG85" i="16" s="1"/>
  <c r="R85" i="16"/>
  <c r="Q98" i="16"/>
  <c r="Y98" i="16" s="1"/>
  <c r="AG98" i="16" s="1"/>
  <c r="R98" i="16"/>
  <c r="Q70" i="16"/>
  <c r="Y70" i="16" s="1"/>
  <c r="AG70" i="16" s="1"/>
  <c r="R70" i="16"/>
  <c r="AA118" i="16"/>
  <c r="AH118" i="16"/>
  <c r="AI118" i="16" s="1"/>
  <c r="Q80" i="16"/>
  <c r="Y80" i="16" s="1"/>
  <c r="AG80" i="16" s="1"/>
  <c r="R80" i="16"/>
  <c r="Q92" i="16"/>
  <c r="Y92" i="16" s="1"/>
  <c r="AG92" i="16" s="1"/>
  <c r="R92" i="16"/>
  <c r="Q79" i="16"/>
  <c r="Y79" i="16" s="1"/>
  <c r="AG79" i="16" s="1"/>
  <c r="R79" i="16"/>
  <c r="Q81" i="16"/>
  <c r="Y81" i="16" s="1"/>
  <c r="AG81" i="16" s="1"/>
  <c r="R81" i="16"/>
  <c r="Q83" i="16"/>
  <c r="Y83" i="16" s="1"/>
  <c r="AG83" i="16" s="1"/>
  <c r="R83" i="16"/>
  <c r="AA65" i="16"/>
  <c r="AH65" i="16"/>
  <c r="AI65" i="16" s="1"/>
  <c r="Q99" i="16"/>
  <c r="Y99" i="16" s="1"/>
  <c r="AG99" i="16" s="1"/>
  <c r="R99" i="16"/>
  <c r="Q96" i="16"/>
  <c r="Y96" i="16" s="1"/>
  <c r="AG96" i="16" s="1"/>
  <c r="R96" i="16"/>
  <c r="Q94" i="16"/>
  <c r="Y94" i="16" s="1"/>
  <c r="AG94" i="16" s="1"/>
  <c r="R94" i="16"/>
  <c r="Q75" i="16"/>
  <c r="Y75" i="16" s="1"/>
  <c r="AG75" i="16" s="1"/>
  <c r="R75" i="16"/>
  <c r="Q67" i="16"/>
  <c r="Y67" i="16" s="1"/>
  <c r="AG67" i="16" s="1"/>
  <c r="R67" i="16"/>
  <c r="Q88" i="16"/>
  <c r="Y88" i="16" s="1"/>
  <c r="AG88" i="16" s="1"/>
  <c r="R88" i="16"/>
  <c r="Q107" i="16"/>
  <c r="Y107" i="16" s="1"/>
  <c r="AG107" i="16" s="1"/>
  <c r="R107" i="16"/>
  <c r="Q101" i="16"/>
  <c r="Y101" i="16" s="1"/>
  <c r="AG101" i="16" s="1"/>
  <c r="R101" i="16"/>
  <c r="Q103" i="16"/>
  <c r="Y103" i="16" s="1"/>
  <c r="AG103" i="16" s="1"/>
  <c r="R103" i="16"/>
  <c r="L122" i="9"/>
  <c r="I122" i="9" s="1" a="1"/>
  <c r="I122" i="9" s="1"/>
  <c r="AN122" i="16" s="1"/>
  <c r="I122" i="16" s="1"/>
  <c r="E123" i="9"/>
  <c r="J122" i="16" l="1"/>
  <c r="P122" i="16" s="1"/>
  <c r="L122" i="16"/>
  <c r="K122" i="16"/>
  <c r="X122" i="16" s="1"/>
  <c r="S106" i="16"/>
  <c r="Z106" i="16"/>
  <c r="S103" i="16"/>
  <c r="Z103" i="16"/>
  <c r="S67" i="16"/>
  <c r="Z67" i="16"/>
  <c r="S99" i="16"/>
  <c r="Z99" i="16"/>
  <c r="S79" i="16"/>
  <c r="Z79" i="16"/>
  <c r="S70" i="16"/>
  <c r="Z70" i="16"/>
  <c r="AH66" i="16"/>
  <c r="AI66" i="16" s="1"/>
  <c r="AA66" i="16"/>
  <c r="S89" i="16"/>
  <c r="Z89" i="16"/>
  <c r="S95" i="16"/>
  <c r="Z95" i="16"/>
  <c r="Z87" i="16"/>
  <c r="S87" i="16"/>
  <c r="AH114" i="16"/>
  <c r="AI114" i="16" s="1"/>
  <c r="AA114" i="16"/>
  <c r="S72" i="16"/>
  <c r="Z72" i="16"/>
  <c r="Q121" i="16"/>
  <c r="Y121" i="16" s="1"/>
  <c r="AG121" i="16" s="1"/>
  <c r="R121" i="16"/>
  <c r="S71" i="16"/>
  <c r="Z71" i="16"/>
  <c r="S116" i="16"/>
  <c r="Z116" i="16"/>
  <c r="S101" i="16"/>
  <c r="Z101" i="16"/>
  <c r="S75" i="16"/>
  <c r="Z75" i="16"/>
  <c r="S92" i="16"/>
  <c r="Z92" i="16"/>
  <c r="S98" i="16"/>
  <c r="Z98" i="16"/>
  <c r="Z115" i="16"/>
  <c r="S115" i="16"/>
  <c r="S69" i="16"/>
  <c r="Z69" i="16"/>
  <c r="S76" i="16"/>
  <c r="Z76" i="16"/>
  <c r="S74" i="16"/>
  <c r="Z74" i="16"/>
  <c r="S108" i="16"/>
  <c r="Z108" i="16"/>
  <c r="S77" i="16"/>
  <c r="Z77" i="16"/>
  <c r="S84" i="16"/>
  <c r="Z84" i="16"/>
  <c r="S105" i="16"/>
  <c r="Z105" i="16"/>
  <c r="Z107" i="16"/>
  <c r="S107" i="16"/>
  <c r="S94" i="16"/>
  <c r="Z94" i="16"/>
  <c r="S83" i="16"/>
  <c r="Z83" i="16"/>
  <c r="Z80" i="16"/>
  <c r="S80" i="16"/>
  <c r="S85" i="16"/>
  <c r="Z85" i="16"/>
  <c r="S82" i="16"/>
  <c r="Z82" i="16"/>
  <c r="AA119" i="16"/>
  <c r="AH119" i="16"/>
  <c r="AI119" i="16" s="1"/>
  <c r="S86" i="16"/>
  <c r="Z86" i="16"/>
  <c r="S120" i="16"/>
  <c r="Z120" i="16"/>
  <c r="S104" i="16"/>
  <c r="Z104" i="16"/>
  <c r="S93" i="16"/>
  <c r="Z93" i="16"/>
  <c r="S91" i="16"/>
  <c r="Z91" i="16"/>
  <c r="S88" i="16"/>
  <c r="Z88" i="16"/>
  <c r="S96" i="16"/>
  <c r="Z96" i="16"/>
  <c r="S81" i="16"/>
  <c r="Z81" i="16"/>
  <c r="S100" i="16"/>
  <c r="Z100" i="16"/>
  <c r="Z78" i="16"/>
  <c r="S78" i="16"/>
  <c r="S97" i="16"/>
  <c r="Z97" i="16"/>
  <c r="Z73" i="16"/>
  <c r="S73" i="16"/>
  <c r="S68" i="16"/>
  <c r="Z68" i="16"/>
  <c r="S90" i="16"/>
  <c r="Z90" i="16"/>
  <c r="L123" i="9"/>
  <c r="I123" i="9" s="1" a="1"/>
  <c r="I123" i="9" s="1"/>
  <c r="AN123" i="16" s="1"/>
  <c r="I123" i="16" s="1"/>
  <c r="E124" i="9"/>
  <c r="L124" i="9" s="1"/>
  <c r="I124" i="9" s="1" a="1"/>
  <c r="I124" i="9" s="1"/>
  <c r="AN124" i="16" s="1"/>
  <c r="AA80" i="16" l="1"/>
  <c r="AH80" i="16"/>
  <c r="AI80" i="16" s="1"/>
  <c r="AA81" i="16"/>
  <c r="AH81" i="16"/>
  <c r="AI81" i="16" s="1"/>
  <c r="AH93" i="16"/>
  <c r="AI93" i="16" s="1"/>
  <c r="AA93" i="16"/>
  <c r="AH83" i="16"/>
  <c r="AI83" i="16" s="1"/>
  <c r="AA83" i="16"/>
  <c r="AH84" i="16"/>
  <c r="AI84" i="16" s="1"/>
  <c r="AA84" i="16"/>
  <c r="AA76" i="16"/>
  <c r="AH76" i="16"/>
  <c r="AI76" i="16" s="1"/>
  <c r="AA92" i="16"/>
  <c r="AH92" i="16"/>
  <c r="AI92" i="16" s="1"/>
  <c r="AA71" i="16"/>
  <c r="AH71" i="16"/>
  <c r="AI71" i="16" s="1"/>
  <c r="AH70" i="16"/>
  <c r="AI70" i="16" s="1"/>
  <c r="AA70" i="16"/>
  <c r="AH103" i="16"/>
  <c r="AI103" i="16" s="1"/>
  <c r="AA103" i="16"/>
  <c r="AA73" i="16"/>
  <c r="AH73" i="16"/>
  <c r="AI73" i="16" s="1"/>
  <c r="AA87" i="16"/>
  <c r="AH87" i="16"/>
  <c r="AI87" i="16" s="1"/>
  <c r="I125" i="16"/>
  <c r="I127" i="16"/>
  <c r="I128" i="16"/>
  <c r="I129" i="16"/>
  <c r="I130" i="16"/>
  <c r="I131" i="16"/>
  <c r="I124" i="16"/>
  <c r="I132" i="16"/>
  <c r="I126" i="16"/>
  <c r="AA97" i="16"/>
  <c r="AH97" i="16"/>
  <c r="AI97" i="16" s="1"/>
  <c r="AH96" i="16"/>
  <c r="AI96" i="16" s="1"/>
  <c r="AA96" i="16"/>
  <c r="AH104" i="16"/>
  <c r="AI104" i="16" s="1"/>
  <c r="AA104" i="16"/>
  <c r="AA82" i="16"/>
  <c r="AH82" i="16"/>
  <c r="AI82" i="16" s="1"/>
  <c r="AH94" i="16"/>
  <c r="AI94" i="16" s="1"/>
  <c r="AA94" i="16"/>
  <c r="AA77" i="16"/>
  <c r="AH77" i="16"/>
  <c r="AI77" i="16" s="1"/>
  <c r="AH69" i="16"/>
  <c r="AI69" i="16" s="1"/>
  <c r="AA69" i="16"/>
  <c r="AH75" i="16"/>
  <c r="AI75" i="16" s="1"/>
  <c r="AA75" i="16"/>
  <c r="S121" i="16"/>
  <c r="Z121" i="16"/>
  <c r="AA95" i="16"/>
  <c r="AH95" i="16"/>
  <c r="AI95" i="16" s="1"/>
  <c r="AH79" i="16"/>
  <c r="AI79" i="16" s="1"/>
  <c r="AA79" i="16"/>
  <c r="AA106" i="16"/>
  <c r="AH106" i="16"/>
  <c r="AI106" i="16" s="1"/>
  <c r="AH90" i="16"/>
  <c r="AI90" i="16" s="1"/>
  <c r="AA90" i="16"/>
  <c r="AH88" i="16"/>
  <c r="AI88" i="16" s="1"/>
  <c r="AA88" i="16"/>
  <c r="AA120" i="16"/>
  <c r="AH120" i="16"/>
  <c r="AI120" i="16" s="1"/>
  <c r="AH85" i="16"/>
  <c r="AI85" i="16" s="1"/>
  <c r="AA85" i="16"/>
  <c r="AH108" i="16"/>
  <c r="AI108" i="16" s="1"/>
  <c r="AA108" i="16"/>
  <c r="AA101" i="16"/>
  <c r="AH101" i="16"/>
  <c r="AI101" i="16" s="1"/>
  <c r="AH72" i="16"/>
  <c r="AI72" i="16" s="1"/>
  <c r="AA72" i="16"/>
  <c r="AH89" i="16"/>
  <c r="AI89" i="16" s="1"/>
  <c r="AA89" i="16"/>
  <c r="AA99" i="16"/>
  <c r="AH99" i="16"/>
  <c r="AI99" i="16" s="1"/>
  <c r="AH78" i="16"/>
  <c r="AI78" i="16" s="1"/>
  <c r="AA78" i="16"/>
  <c r="AA107" i="16"/>
  <c r="AH107" i="16"/>
  <c r="AI107" i="16" s="1"/>
  <c r="AH115" i="16"/>
  <c r="AI115" i="16" s="1"/>
  <c r="AA115" i="16"/>
  <c r="J123" i="16"/>
  <c r="P123" i="16" s="1"/>
  <c r="K123" i="16"/>
  <c r="X123" i="16" s="1"/>
  <c r="L123" i="16"/>
  <c r="AA68" i="16"/>
  <c r="AH68" i="16"/>
  <c r="AI68" i="16" s="1"/>
  <c r="AA100" i="16"/>
  <c r="AH100" i="16"/>
  <c r="AI100" i="16" s="1"/>
  <c r="AA91" i="16"/>
  <c r="AH91" i="16"/>
  <c r="AI91" i="16" s="1"/>
  <c r="AH86" i="16"/>
  <c r="AI86" i="16" s="1"/>
  <c r="AA86" i="16"/>
  <c r="AH105" i="16"/>
  <c r="AI105" i="16" s="1"/>
  <c r="AA105" i="16"/>
  <c r="AH74" i="16"/>
  <c r="AI74" i="16" s="1"/>
  <c r="AA74" i="16"/>
  <c r="AH98" i="16"/>
  <c r="AI98" i="16" s="1"/>
  <c r="AA98" i="16"/>
  <c r="AA116" i="16"/>
  <c r="AH116" i="16"/>
  <c r="AI116" i="16" s="1"/>
  <c r="AA67" i="16"/>
  <c r="AH67" i="16"/>
  <c r="AI67" i="16" s="1"/>
  <c r="Q122" i="16"/>
  <c r="Y122" i="16" s="1"/>
  <c r="AG122" i="16" s="1"/>
  <c r="R122" i="16"/>
  <c r="J126" i="16" l="1"/>
  <c r="P126" i="16" s="1"/>
  <c r="K126" i="16"/>
  <c r="X126" i="16" s="1"/>
  <c r="L126" i="16"/>
  <c r="S122" i="16"/>
  <c r="Z122" i="16"/>
  <c r="J132" i="16"/>
  <c r="P132" i="16" s="1"/>
  <c r="K132" i="16"/>
  <c r="X132" i="16" s="1"/>
  <c r="L132" i="16"/>
  <c r="Q123" i="16"/>
  <c r="Y123" i="16" s="1"/>
  <c r="AG123" i="16" s="1"/>
  <c r="R123" i="16"/>
  <c r="J124" i="16"/>
  <c r="P124" i="16" s="1"/>
  <c r="L124" i="16"/>
  <c r="K124" i="16"/>
  <c r="X124" i="16" s="1"/>
  <c r="J131" i="16"/>
  <c r="P131" i="16" s="1"/>
  <c r="L131" i="16"/>
  <c r="K131" i="16"/>
  <c r="X131" i="16" s="1"/>
  <c r="J130" i="16"/>
  <c r="P130" i="16" s="1"/>
  <c r="L130" i="16"/>
  <c r="K130" i="16"/>
  <c r="X130" i="16" s="1"/>
  <c r="J129" i="16"/>
  <c r="P129" i="16" s="1"/>
  <c r="L129" i="16"/>
  <c r="K129" i="16"/>
  <c r="X129" i="16" s="1"/>
  <c r="AH121" i="16"/>
  <c r="AI121" i="16" s="1"/>
  <c r="AA121" i="16"/>
  <c r="J128" i="16"/>
  <c r="P128" i="16" s="1"/>
  <c r="L128" i="16"/>
  <c r="K128" i="16"/>
  <c r="X128" i="16" s="1"/>
  <c r="J127" i="16"/>
  <c r="P127" i="16" s="1"/>
  <c r="K127" i="16"/>
  <c r="X127" i="16" s="1"/>
  <c r="L127" i="16"/>
  <c r="J125" i="16"/>
  <c r="P125" i="16" s="1"/>
  <c r="L125" i="16"/>
  <c r="K125" i="16"/>
  <c r="X125" i="16" s="1"/>
  <c r="Q128" i="16" l="1"/>
  <c r="R128" i="16"/>
  <c r="Q131" i="16"/>
  <c r="R131" i="16"/>
  <c r="Q132" i="16"/>
  <c r="R132" i="16"/>
  <c r="AH122" i="16"/>
  <c r="AI122" i="16" s="1"/>
  <c r="AA122" i="16"/>
  <c r="Q125" i="16"/>
  <c r="R125" i="16"/>
  <c r="Q127" i="16"/>
  <c r="R127" i="16"/>
  <c r="Q129" i="16"/>
  <c r="R129" i="16"/>
  <c r="Q124" i="16"/>
  <c r="Y124" i="16" s="1"/>
  <c r="AG124" i="16" s="1"/>
  <c r="R124" i="16"/>
  <c r="Q130" i="16"/>
  <c r="R130" i="16"/>
  <c r="Z123" i="16"/>
  <c r="S123" i="16"/>
  <c r="Q126" i="16"/>
  <c r="R126" i="16"/>
  <c r="H5" i="17" l="1" a="1"/>
  <c r="H5" i="17" s="1"/>
  <c r="Y125" i="16"/>
  <c r="Z124" i="16"/>
  <c r="S124" i="16"/>
  <c r="H23" i="17" a="1"/>
  <c r="H23" i="17" s="1"/>
  <c r="H22" i="17" a="1"/>
  <c r="H22" i="17" s="1"/>
  <c r="H24" i="17" a="1"/>
  <c r="H24" i="17" s="1"/>
  <c r="Y130" i="16"/>
  <c r="H50" i="17" a="1"/>
  <c r="H50" i="17" s="1"/>
  <c r="H51" i="17" a="1"/>
  <c r="H51" i="17" s="1"/>
  <c r="H52" i="17" a="1"/>
  <c r="H52" i="17" s="1"/>
  <c r="S126" i="16"/>
  <c r="Z126" i="16"/>
  <c r="H63" i="17" a="1"/>
  <c r="H63" i="17" s="1"/>
  <c r="H64" i="17" a="1"/>
  <c r="H64" i="17" s="1"/>
  <c r="H65" i="17" a="1"/>
  <c r="H65" i="17" s="1"/>
  <c r="H62" i="17" a="1"/>
  <c r="H62" i="17" s="1"/>
  <c r="S129" i="16"/>
  <c r="Z129" i="16"/>
  <c r="H70" i="17" a="1"/>
  <c r="H70" i="17" s="1"/>
  <c r="U12" i="17" s="1"/>
  <c r="U34" i="17" s="1"/>
  <c r="H584" i="17" s="1" a="1"/>
  <c r="H584" i="17" s="1"/>
  <c r="S132" i="16"/>
  <c r="H114" i="17" s="1" a="1"/>
  <c r="H114" i="17" s="1"/>
  <c r="Z132" i="16"/>
  <c r="H26" i="17" a="1"/>
  <c r="H26" i="17" s="1"/>
  <c r="Y132" i="16"/>
  <c r="H19" i="17" a="1"/>
  <c r="H19" i="17" s="1"/>
  <c r="H20" i="17" a="1"/>
  <c r="H20" i="17" s="1"/>
  <c r="H18" i="17" a="1"/>
  <c r="H18" i="17" s="1"/>
  <c r="H21" i="17" a="1"/>
  <c r="H21" i="17" s="1"/>
  <c r="Y129" i="16"/>
  <c r="H54" i="17" a="1"/>
  <c r="H54" i="17" s="1"/>
  <c r="H53" i="17" a="1"/>
  <c r="H53" i="17" s="1"/>
  <c r="H55" i="17" a="1"/>
  <c r="H55" i="17" s="1"/>
  <c r="S127" i="16"/>
  <c r="H56" i="17" a="1"/>
  <c r="H56" i="17" s="1"/>
  <c r="Z127" i="16"/>
  <c r="H69" i="17" a="1"/>
  <c r="H69" i="17" s="1"/>
  <c r="U11" i="17" s="1"/>
  <c r="U33" i="17" s="1"/>
  <c r="H583" i="17" s="1" a="1"/>
  <c r="H583" i="17" s="1"/>
  <c r="S131" i="16"/>
  <c r="H113" i="17" s="1" a="1"/>
  <c r="H113" i="17" s="1"/>
  <c r="U22" i="17" s="1"/>
  <c r="Z131" i="16"/>
  <c r="H25" i="17" a="1"/>
  <c r="H25" i="17" s="1"/>
  <c r="Y131" i="16"/>
  <c r="H9" i="17" a="1"/>
  <c r="H9" i="17" s="1"/>
  <c r="H11" i="17" a="1"/>
  <c r="H11" i="17" s="1"/>
  <c r="H10" i="17" a="1"/>
  <c r="H10" i="17" s="1"/>
  <c r="H12" i="17" a="1"/>
  <c r="H12" i="17" s="1"/>
  <c r="Y127" i="16"/>
  <c r="H67" i="17" a="1"/>
  <c r="H67" i="17" s="1"/>
  <c r="H68" i="17" a="1"/>
  <c r="H68" i="17" s="1"/>
  <c r="H66" i="17" a="1"/>
  <c r="H66" i="17" s="1"/>
  <c r="S130" i="16"/>
  <c r="Z130" i="16"/>
  <c r="H49" i="17" a="1"/>
  <c r="H49" i="17" s="1"/>
  <c r="U5" i="17" s="1"/>
  <c r="U27" i="17" s="1"/>
  <c r="H577" i="17" s="1" a="1"/>
  <c r="H577" i="17" s="1"/>
  <c r="S125" i="16"/>
  <c r="H93" i="17" s="1" a="1"/>
  <c r="H93" i="17" s="1"/>
  <c r="U16" i="17" s="1"/>
  <c r="Z125" i="16"/>
  <c r="H59" i="17" a="1"/>
  <c r="H59" i="17" s="1"/>
  <c r="H61" i="17" a="1"/>
  <c r="H61" i="17" s="1"/>
  <c r="H60" i="17" a="1"/>
  <c r="H60" i="17" s="1"/>
  <c r="H57" i="17" a="1"/>
  <c r="H57" i="17" s="1"/>
  <c r="H58" i="17" a="1"/>
  <c r="H58" i="17" s="1"/>
  <c r="S128" i="16"/>
  <c r="Z128" i="16"/>
  <c r="H8" i="17" a="1"/>
  <c r="H8" i="17" s="1"/>
  <c r="H7" i="17" a="1"/>
  <c r="H7" i="17" s="1"/>
  <c r="H6" i="17" a="1"/>
  <c r="H6" i="17" s="1"/>
  <c r="Y126" i="16"/>
  <c r="AA123" i="16"/>
  <c r="AH123" i="16"/>
  <c r="AI123" i="16" s="1"/>
  <c r="H15" i="17" a="1"/>
  <c r="H15" i="17" s="1"/>
  <c r="H13" i="17" a="1"/>
  <c r="H13" i="17" s="1"/>
  <c r="H16" i="17" a="1"/>
  <c r="H16" i="17" s="1"/>
  <c r="H14" i="17" a="1"/>
  <c r="H14" i="17" s="1"/>
  <c r="H17" i="17" a="1"/>
  <c r="H17" i="17" s="1"/>
  <c r="Y128" i="16"/>
  <c r="U9" i="17" l="1"/>
  <c r="U31" i="17" s="1"/>
  <c r="H581" i="17" s="1" a="1"/>
  <c r="H581" i="17" s="1"/>
  <c r="U6" i="17"/>
  <c r="U28" i="17" s="1"/>
  <c r="H578" i="17" s="1" a="1"/>
  <c r="H578" i="17" s="1"/>
  <c r="U10" i="17"/>
  <c r="U32" i="17" s="1"/>
  <c r="H582" i="17" s="1" a="1"/>
  <c r="H582" i="17" s="1"/>
  <c r="U7" i="17"/>
  <c r="U29" i="17" s="1"/>
  <c r="H579" i="17" s="1" a="1"/>
  <c r="H579" i="17" s="1"/>
  <c r="AG131" i="16"/>
  <c r="H289" i="17" s="1" a="1"/>
  <c r="H289" i="17" s="1"/>
  <c r="H157" i="17" a="1"/>
  <c r="H157" i="17" s="1"/>
  <c r="AG132" i="16"/>
  <c r="H290" i="17" s="1" a="1"/>
  <c r="H290" i="17" s="1"/>
  <c r="H158" i="17" a="1"/>
  <c r="H158" i="17" s="1"/>
  <c r="AG130" i="16"/>
  <c r="H156" i="17" a="1"/>
  <c r="H156" i="17" s="1"/>
  <c r="H155" i="17" a="1"/>
  <c r="H155" i="17" s="1"/>
  <c r="H154" i="17" a="1"/>
  <c r="H154" i="17" s="1"/>
  <c r="H104" i="17" a="1"/>
  <c r="H104" i="17" s="1"/>
  <c r="H103" i="17" a="1"/>
  <c r="H103" i="17" s="1"/>
  <c r="H102" i="17" a="1"/>
  <c r="H102" i="17" s="1"/>
  <c r="H101" i="17" a="1"/>
  <c r="H101" i="17" s="1"/>
  <c r="H105" i="17" a="1"/>
  <c r="H105" i="17" s="1"/>
  <c r="AA130" i="16"/>
  <c r="AH130" i="16"/>
  <c r="H199" i="17" a="1"/>
  <c r="H199" i="17" s="1"/>
  <c r="H200" i="17" a="1"/>
  <c r="H200" i="17" s="1"/>
  <c r="H198" i="17" a="1"/>
  <c r="H198" i="17" s="1"/>
  <c r="U8" i="17"/>
  <c r="U30" i="17" s="1"/>
  <c r="H580" i="17" s="1" a="1"/>
  <c r="H580" i="17" s="1"/>
  <c r="H111" i="17" a="1"/>
  <c r="H111" i="17" s="1"/>
  <c r="H110" i="17" a="1"/>
  <c r="H110" i="17" s="1"/>
  <c r="H112" i="17" a="1"/>
  <c r="H112" i="17" s="1"/>
  <c r="H100" i="17" a="1"/>
  <c r="H100" i="17" s="1"/>
  <c r="H99" i="17" a="1"/>
  <c r="H99" i="17" s="1"/>
  <c r="H97" i="17" a="1"/>
  <c r="H97" i="17" s="1"/>
  <c r="H98" i="17" a="1"/>
  <c r="H98" i="17" s="1"/>
  <c r="AG128" i="16"/>
  <c r="H147" i="17" a="1"/>
  <c r="H147" i="17" s="1"/>
  <c r="H149" i="17" a="1"/>
  <c r="H149" i="17" s="1"/>
  <c r="H145" i="17" a="1"/>
  <c r="H145" i="17" s="1"/>
  <c r="H148" i="17" a="1"/>
  <c r="H148" i="17" s="1"/>
  <c r="H146" i="17" a="1"/>
  <c r="H146" i="17" s="1"/>
  <c r="AG126" i="16"/>
  <c r="H138" i="17" a="1"/>
  <c r="H138" i="17" s="1"/>
  <c r="H139" i="17" a="1"/>
  <c r="H139" i="17" s="1"/>
  <c r="H140" i="17" a="1"/>
  <c r="H140" i="17" s="1"/>
  <c r="AA131" i="16"/>
  <c r="H245" i="17" s="1" a="1"/>
  <c r="H245" i="17" s="1"/>
  <c r="W22" i="17" s="1"/>
  <c r="AH131" i="16"/>
  <c r="H201" i="17" a="1"/>
  <c r="H201" i="17" s="1"/>
  <c r="W11" i="17" s="1"/>
  <c r="W33" i="17" s="1"/>
  <c r="H599" i="17" s="1" a="1"/>
  <c r="H599" i="17" s="1"/>
  <c r="AA132" i="16"/>
  <c r="H246" i="17" s="1" a="1"/>
  <c r="H246" i="17" s="1"/>
  <c r="AH132" i="16"/>
  <c r="H202" i="17" a="1"/>
  <c r="H202" i="17" s="1"/>
  <c r="W12" i="17" s="1"/>
  <c r="W34" i="17" s="1"/>
  <c r="H600" i="17" s="1" a="1"/>
  <c r="H600" i="17" s="1"/>
  <c r="AA128" i="16"/>
  <c r="AH128" i="16"/>
  <c r="H193" i="17" a="1"/>
  <c r="H193" i="17" s="1"/>
  <c r="H189" i="17" a="1"/>
  <c r="H189" i="17" s="1"/>
  <c r="H191" i="17" a="1"/>
  <c r="H191" i="17" s="1"/>
  <c r="H192" i="17" a="1"/>
  <c r="H192" i="17" s="1"/>
  <c r="H190" i="17" a="1"/>
  <c r="H190" i="17" s="1"/>
  <c r="AA125" i="16"/>
  <c r="H225" i="17" s="1" a="1"/>
  <c r="H225" i="17" s="1"/>
  <c r="W16" i="17" s="1"/>
  <c r="AH125" i="16"/>
  <c r="H181" i="17" a="1"/>
  <c r="H181" i="17" s="1"/>
  <c r="W5" i="17" s="1"/>
  <c r="W27" i="17" s="1"/>
  <c r="H593" i="17" s="1" a="1"/>
  <c r="H593" i="17" s="1"/>
  <c r="AG127" i="16"/>
  <c r="H141" i="17" a="1"/>
  <c r="H141" i="17" s="1"/>
  <c r="H143" i="17" a="1"/>
  <c r="H143" i="17" s="1"/>
  <c r="H144" i="17" a="1"/>
  <c r="H144" i="17" s="1"/>
  <c r="H142" i="17" a="1"/>
  <c r="H142" i="17" s="1"/>
  <c r="AG129" i="16"/>
  <c r="H151" i="17" a="1"/>
  <c r="H151" i="17" s="1"/>
  <c r="H150" i="17" a="1"/>
  <c r="H150" i="17" s="1"/>
  <c r="H153" i="17" a="1"/>
  <c r="H153" i="17" s="1"/>
  <c r="H152" i="17" a="1"/>
  <c r="H152" i="17" s="1"/>
  <c r="AH126" i="16"/>
  <c r="AA126" i="16"/>
  <c r="H183" i="17" a="1"/>
  <c r="H183" i="17" s="1"/>
  <c r="H184" i="17" a="1"/>
  <c r="H184" i="17" s="1"/>
  <c r="H182" i="17" a="1"/>
  <c r="H182" i="17" s="1"/>
  <c r="H95" i="17" a="1"/>
  <c r="H95" i="17" s="1"/>
  <c r="H96" i="17" a="1"/>
  <c r="H96" i="17" s="1"/>
  <c r="H94" i="17" a="1"/>
  <c r="H94" i="17" s="1"/>
  <c r="AH127" i="16"/>
  <c r="AA127" i="16"/>
  <c r="H185" i="17" a="1"/>
  <c r="H185" i="17" s="1"/>
  <c r="H186" i="17" a="1"/>
  <c r="H186" i="17" s="1"/>
  <c r="H187" i="17" a="1"/>
  <c r="H187" i="17" s="1"/>
  <c r="H188" i="17" a="1"/>
  <c r="H188" i="17" s="1"/>
  <c r="AA129" i="16"/>
  <c r="AH129" i="16"/>
  <c r="H197" i="17" a="1"/>
  <c r="H197" i="17" s="1"/>
  <c r="H195" i="17" a="1"/>
  <c r="H195" i="17" s="1"/>
  <c r="H194" i="17" a="1"/>
  <c r="H194" i="17" s="1"/>
  <c r="H196" i="17" a="1"/>
  <c r="H196" i="17" s="1"/>
  <c r="AA124" i="16"/>
  <c r="AH124" i="16"/>
  <c r="AI124" i="16" s="1"/>
  <c r="H109" i="17" a="1"/>
  <c r="H109" i="17" s="1"/>
  <c r="H108" i="17" a="1"/>
  <c r="H108" i="17" s="1"/>
  <c r="H107" i="17" a="1"/>
  <c r="H107" i="17" s="1"/>
  <c r="H106" i="17" a="1"/>
  <c r="H106" i="17" s="1"/>
  <c r="AG125" i="16"/>
  <c r="H269" i="17" s="1" a="1"/>
  <c r="H269" i="17" s="1"/>
  <c r="H137" i="17" a="1"/>
  <c r="H137" i="17" s="1"/>
  <c r="W6" i="17" l="1"/>
  <c r="W28" i="17" s="1"/>
  <c r="H594" i="17" s="1" a="1"/>
  <c r="H594" i="17" s="1"/>
  <c r="W10" i="17"/>
  <c r="W32" i="17" s="1"/>
  <c r="H598" i="17" s="1" a="1"/>
  <c r="H598" i="17" s="1"/>
  <c r="U21" i="17"/>
  <c r="U19" i="17"/>
  <c r="W9" i="17"/>
  <c r="W31" i="17" s="1"/>
  <c r="H597" i="17" s="1" a="1"/>
  <c r="H597" i="17" s="1"/>
  <c r="U20" i="17"/>
  <c r="H230" i="17" a="1"/>
  <c r="H230" i="17" s="1"/>
  <c r="H231" i="17" a="1"/>
  <c r="H231" i="17" s="1"/>
  <c r="H229" i="17" a="1"/>
  <c r="H229" i="17" s="1"/>
  <c r="H232" i="17" a="1"/>
  <c r="H232" i="17" s="1"/>
  <c r="H227" i="17" a="1"/>
  <c r="H227" i="17" s="1"/>
  <c r="H228" i="17" a="1"/>
  <c r="H228" i="17" s="1"/>
  <c r="H226" i="17" a="1"/>
  <c r="H226" i="17" s="1"/>
  <c r="AI127" i="16"/>
  <c r="H319" i="17" a="1"/>
  <c r="H319" i="17" s="1"/>
  <c r="H318" i="17" a="1"/>
  <c r="H318" i="17" s="1"/>
  <c r="H317" i="17" a="1"/>
  <c r="H317" i="17" s="1"/>
  <c r="H320" i="17" a="1"/>
  <c r="H320" i="17" s="1"/>
  <c r="AI126" i="16"/>
  <c r="H315" i="17" a="1"/>
  <c r="H315" i="17" s="1"/>
  <c r="H314" i="17" a="1"/>
  <c r="H314" i="17" s="1"/>
  <c r="H316" i="17" a="1"/>
  <c r="H316" i="17" s="1"/>
  <c r="AI130" i="16"/>
  <c r="H330" i="17" a="1"/>
  <c r="H330" i="17" s="1"/>
  <c r="H331" i="17" a="1"/>
  <c r="H331" i="17" s="1"/>
  <c r="H332" i="17" a="1"/>
  <c r="H332" i="17" s="1"/>
  <c r="AI129" i="16"/>
  <c r="H328" i="17" a="1"/>
  <c r="H328" i="17" s="1"/>
  <c r="H329" i="17" a="1"/>
  <c r="H329" i="17" s="1"/>
  <c r="H326" i="17" a="1"/>
  <c r="H326" i="17" s="1"/>
  <c r="H327" i="17" a="1"/>
  <c r="H327" i="17" s="1"/>
  <c r="U17" i="17"/>
  <c r="W8" i="17"/>
  <c r="W30" i="17" s="1"/>
  <c r="H596" i="17" s="1" a="1"/>
  <c r="H596" i="17" s="1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H243" i="17" a="1"/>
  <c r="H243" i="17" s="1"/>
  <c r="H242" i="17" a="1"/>
  <c r="H242" i="17" s="1"/>
  <c r="H244" i="17" a="1"/>
  <c r="H244" i="17" s="1"/>
  <c r="H286" i="17" a="1"/>
  <c r="H286" i="17" s="1"/>
  <c r="H287" i="17" a="1"/>
  <c r="H287" i="17" s="1"/>
  <c r="H288" i="17" a="1"/>
  <c r="H288" i="17" s="1"/>
  <c r="H241" i="17" a="1"/>
  <c r="H241" i="17" s="1"/>
  <c r="H239" i="17" a="1"/>
  <c r="H239" i="17" s="1"/>
  <c r="H240" i="17" a="1"/>
  <c r="H240" i="17" s="1"/>
  <c r="H238" i="17" a="1"/>
  <c r="H238" i="17" s="1"/>
  <c r="H276" i="17" a="1"/>
  <c r="H276" i="17" s="1"/>
  <c r="H275" i="17" a="1"/>
  <c r="H275" i="17" s="1"/>
  <c r="H274" i="17" a="1"/>
  <c r="H274" i="17" s="1"/>
  <c r="H273" i="17" a="1"/>
  <c r="H273" i="17" s="1"/>
  <c r="AI128" i="16"/>
  <c r="H322" i="17" a="1"/>
  <c r="H322" i="17" s="1"/>
  <c r="H325" i="17" a="1"/>
  <c r="H325" i="17" s="1"/>
  <c r="H321" i="17" a="1"/>
  <c r="H321" i="17" s="1"/>
  <c r="H324" i="17" a="1"/>
  <c r="H324" i="17" s="1"/>
  <c r="H323" i="17" a="1"/>
  <c r="H323" i="17" s="1"/>
  <c r="AI125" i="16"/>
  <c r="H357" i="17" s="1" a="1"/>
  <c r="H357" i="17" s="1"/>
  <c r="Y16" i="17" s="1"/>
  <c r="H313" i="17" a="1"/>
  <c r="H313" i="17" s="1"/>
  <c r="Y5" i="17" s="1"/>
  <c r="H234" i="17" a="1"/>
  <c r="H234" i="17" s="1"/>
  <c r="H235" i="17" a="1"/>
  <c r="H235" i="17" s="1"/>
  <c r="H233" i="17" a="1"/>
  <c r="H233" i="17" s="1"/>
  <c r="H237" i="17" a="1"/>
  <c r="H237" i="17" s="1"/>
  <c r="H236" i="17" a="1"/>
  <c r="H236" i="17" s="1"/>
  <c r="H280" i="17" a="1"/>
  <c r="H280" i="17" s="1"/>
  <c r="H278" i="17" a="1"/>
  <c r="H278" i="17" s="1"/>
  <c r="H277" i="17" a="1"/>
  <c r="H277" i="17" s="1"/>
  <c r="H281" i="17" a="1"/>
  <c r="H281" i="17" s="1"/>
  <c r="H279" i="17" a="1"/>
  <c r="H279" i="17" s="1"/>
  <c r="H282" i="17" a="1"/>
  <c r="H282" i="17" s="1"/>
  <c r="H283" i="17" a="1"/>
  <c r="H283" i="17" s="1"/>
  <c r="H285" i="17" a="1"/>
  <c r="H285" i="17" s="1"/>
  <c r="H284" i="17" a="1"/>
  <c r="H284" i="17" s="1"/>
  <c r="W7" i="17"/>
  <c r="W29" i="17" s="1"/>
  <c r="H595" i="17" s="1" a="1"/>
  <c r="H595" i="17" s="1"/>
  <c r="AI132" i="16"/>
  <c r="H378" i="17" s="1" a="1"/>
  <c r="H378" i="17" s="1"/>
  <c r="H334" i="17" a="1"/>
  <c r="H334" i="17" s="1"/>
  <c r="Y12" i="17" s="1"/>
  <c r="Y34" i="17" s="1"/>
  <c r="H616" i="17" s="1" a="1"/>
  <c r="H616" i="17" s="1"/>
  <c r="H272" i="17" a="1"/>
  <c r="H272" i="17" s="1"/>
  <c r="H271" i="17" a="1"/>
  <c r="H271" i="17" s="1"/>
  <c r="H270" i="17" a="1"/>
  <c r="H270" i="17" s="1"/>
  <c r="U18" i="17"/>
  <c r="Y9" i="17" l="1"/>
  <c r="Y31" i="17" s="1"/>
  <c r="H613" i="17" s="1" a="1"/>
  <c r="H613" i="17" s="1"/>
  <c r="Y7" i="17"/>
  <c r="Y29" i="17" s="1"/>
  <c r="H611" i="17" s="1" a="1"/>
  <c r="H611" i="17" s="1"/>
  <c r="W18" i="17"/>
  <c r="Y8" i="17"/>
  <c r="Y30" i="17" s="1"/>
  <c r="H612" i="17" s="1" a="1"/>
  <c r="H612" i="17" s="1"/>
  <c r="Y6" i="17"/>
  <c r="Y28" i="17" s="1"/>
  <c r="H610" i="17" s="1" a="1"/>
  <c r="H610" i="17" s="1"/>
  <c r="W17" i="17"/>
  <c r="W20" i="17"/>
  <c r="W19" i="17"/>
  <c r="W21" i="17"/>
  <c r="H372" i="17" a="1"/>
  <c r="H372" i="17" s="1"/>
  <c r="H370" i="17" a="1"/>
  <c r="H370" i="17" s="1"/>
  <c r="H373" i="17" a="1"/>
  <c r="H373" i="17" s="1"/>
  <c r="H371" i="17" a="1"/>
  <c r="H371" i="17" s="1"/>
  <c r="H358" i="17" a="1"/>
  <c r="H358" i="17" s="1"/>
  <c r="H360" i="17" a="1"/>
  <c r="H360" i="17" s="1"/>
  <c r="H359" i="17" a="1"/>
  <c r="H359" i="17" s="1"/>
  <c r="H366" i="17" a="1"/>
  <c r="H366" i="17" s="1"/>
  <c r="H365" i="17" a="1"/>
  <c r="H365" i="17" s="1"/>
  <c r="H369" i="17" a="1"/>
  <c r="H369" i="17" s="1"/>
  <c r="H368" i="17" a="1"/>
  <c r="H368" i="17" s="1"/>
  <c r="H367" i="17" a="1"/>
  <c r="H367" i="17" s="1"/>
  <c r="Y27" i="17"/>
  <c r="H609" i="17" s="1" a="1"/>
  <c r="H609" i="17" s="1"/>
  <c r="Y10" i="17"/>
  <c r="Y32" i="17" s="1"/>
  <c r="H614" i="17" s="1" a="1"/>
  <c r="H614" i="17" s="1"/>
  <c r="H374" i="17" a="1"/>
  <c r="H374" i="17" s="1"/>
  <c r="H375" i="17" a="1"/>
  <c r="H375" i="17" s="1"/>
  <c r="H376" i="17" a="1"/>
  <c r="H376" i="17" s="1"/>
  <c r="H364" i="17" a="1"/>
  <c r="H364" i="17" s="1"/>
  <c r="H363" i="17" a="1"/>
  <c r="H363" i="17" s="1"/>
  <c r="H362" i="17" a="1"/>
  <c r="H362" i="17" s="1"/>
  <c r="H361" i="17" a="1"/>
  <c r="H361" i="17" s="1"/>
  <c r="Y18" i="17" l="1"/>
  <c r="Y21" i="17"/>
  <c r="Y17" i="17"/>
  <c r="Y20" i="17"/>
  <c r="Y2" i="17"/>
  <c r="Y19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<sst xmlns="http://schemas.openxmlformats.org/spreadsheetml/2006/main" count="58545" uniqueCount="147">
  <si>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</si>
  <si>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</si>
  <si>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</si>
  <si>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</si>
  <si>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</si>
  <si>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</si>
  <si>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</si>
  <si>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</si>
  <si>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</si>
  <si>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</si>
  <si>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</si>
  <si>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</si>
  <si>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</si>
  <si>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</si>
  <si>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</si>
  <si>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</si>
  <si>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</si>
  <si>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</si>
  <si>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</si>
  <si>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</si>
  <si>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</si>
  <si>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</si>
  <si>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</si>
  <si>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</si>
  <si>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</si>
  <si>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</si>
  <si>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</si>
  <si>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</si>
  <si>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</si>
  <si>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</si>
  <si>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</si>
  <si>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</si>
  <si>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</si>
  <si>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</si>
  <si>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</si>
  <si>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</si>
  <si>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</si>
  <si>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</si>
  <si>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</si>
  <si>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</si>
  <si>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</si>
  <si>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</si>
  <si>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</si>
  <si>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</si>
  <si>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</si>
  <si>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</si>
  <si>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</si>
  <si>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</si>
  <si>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</si>
  <si>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</si>
  <si>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</si>
  <si>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</si>
  <si>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</si>
  <si>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</si>
  <si>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</si>
  <si>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</si>
  <si>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</si>
  <si>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</si>
  <si>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</si>
  <si>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</si>
  <si>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</si>
  <si>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</si>
  <si>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</si>
  <si>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</si>
  <si>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</si>
  <si>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</si>
  <si>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</si>
  <si>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</si>
  <si>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</si>
  <si>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</si>
  <si>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</si>
  <si>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</si>
  <si>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</si>
  <si>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</si>
  <si>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</si>
  <si>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</si>
  <si>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</si>
  <si>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</si>
  <si>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</si>
  <si>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MarinusPortlandSnowy</t>
  </si>
  <si>
    <t>Static Data - Calculations ($)</t>
  </si>
  <si>
    <t>Static Data - Calculations ($/MWh)</t>
  </si>
  <si>
    <t>WACC</t>
  </si>
  <si>
    <t>Capital Expenditure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</si>
  <si>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</si>
  <si>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</si>
  <si>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</si>
  <si>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</si>
  <si>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</si>
  <si>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</si>
  <si>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</si>
  <si>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</si>
  <si>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</si>
  <si>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</si>
  <si>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</si>
  <si>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</si>
  <si>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</si>
  <si>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</si>
  <si>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</si>
  <si>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</si>
  <si>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</si>
  <si>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</si>
  <si>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</si>
  <si>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</si>
  <si>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</si>
  <si>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</si>
  <si>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</si>
  <si>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Fixed O&amp;M</t>
  </si>
  <si>
    <t>Fin Year (YE 30 Jun)</t>
  </si>
  <si>
    <t>SetUp</t>
  </si>
  <si>
    <t>Asset</t>
  </si>
  <si>
    <t>Cumulative</t>
  </si>
  <si>
    <t>Annual</t>
  </si>
  <si>
    <t>Correlated MW Sold CFD</t>
  </si>
  <si>
    <t>Merchant Contribution Margin</t>
  </si>
  <si>
    <t>Merchant plus PPA Contribution Margin</t>
  </si>
  <si>
    <t>Merchant plus PPA plus Sold Swap Contribution Margin</t>
  </si>
  <si>
    <t>Terminal Value</t>
  </si>
  <si>
    <t>Merchant EBIT</t>
  </si>
  <si>
    <t>Merchant EBIT Discounted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</si>
  <si>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</si>
  <si>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</si>
  <si>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</si>
  <si>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</si>
  <si>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</si>
  <si>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</si>
  <si>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</si>
  <si>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</si>
  <si>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PPA CFD (Annual)</t>
  </si>
  <si>
    <t>Correlated MW Sold CFD (Annual)</t>
  </si>
  <si>
    <t>Non-Firming Contribution Margin (Annual)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</si>
  <si>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</si>
  <si>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</si>
  <si>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</si>
  <si>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</si>
  <si>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</si>
  <si>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</si>
  <si>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</si>
  <si>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</si>
  <si>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</si>
  <si>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</si>
  <si>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</si>
  <si>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Merchant ROI</t>
  </si>
  <si>
    <t>Average per MWh</t>
  </si>
  <si>
    <t>Sold Swap EBIT adjustment</t>
  </si>
  <si>
    <t>Wartsila dual fuel adjustment</t>
  </si>
  <si>
    <t>2 Hour Battery 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</si>
</sst>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5" fillId="0" borderId="0" xfId="0" applyFont="1" applyAlignment="1">
      <alignment horizontal="left"/>
    </xf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6" fontId="0" fillId="0" borderId="0" xfId="2" applyNumberFormat="1" applyFont="1"/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44" fontId="0" fillId="0" borderId="0" xfId="3" applyFont="1"/>
    <xf numFmtId="0" fontId="0" fillId="0" borderId="0" xfId="0" applyAlignment="1">
      <alignment wrapText="1"/>
    </xf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0" fontId="0" fillId="0" borderId="0" xfId="0" applyAlignment="1">
      <alignment horizontal="center"/>
    </xf>
    <xf numFmtId="9" fontId="6" fillId="0" borderId="0" xfId="2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3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MarinusYallourn"/>
      <sheetName val="MarinusPortlandYalloun"/>
      <sheetName val="MarinusPortlandSnowy"/>
      <sheetName val="MarinusSnowyYallourn"/>
      <sheetName val="All"/>
      <sheetName val="SpotParameters"/>
      <sheetName val="SpotSensitivity"/>
      <sheetName val="Combo"/>
      <sheetName val="LGC"/>
    </sheetNames>
    <sheetDataSet>
      <sheetData sheetId="0"/>
      <sheetData sheetId="1">
        <row r="4">
          <cell r="I4">
            <v>101.20804817049437</v>
          </cell>
        </row>
      </sheetData>
      <sheetData sheetId="2">
        <row r="4">
          <cell r="I4">
            <v>101.20804817049437</v>
          </cell>
        </row>
      </sheetData>
      <sheetData sheetId="3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103.20125372926137</v>
          </cell>
          <cell r="M4">
            <v>101.3603811208465</v>
          </cell>
          <cell r="N4">
            <v>99.840585943842612</v>
          </cell>
          <cell r="O4">
            <v>115.17847046063382</v>
          </cell>
          <cell r="P4">
            <v>114.42525145759829</v>
          </cell>
          <cell r="Q4">
            <v>110.82802622655466</v>
          </cell>
          <cell r="R4">
            <v>123.58778372740916</v>
          </cell>
          <cell r="S4">
            <v>124.94414389996558</v>
          </cell>
          <cell r="T4">
            <v>147.05327246252833</v>
          </cell>
          <cell r="U4">
            <v>138.09928216693666</v>
          </cell>
          <cell r="V4">
            <v>143.13662930357705</v>
          </cell>
          <cell r="W4">
            <v>150.89341751406431</v>
          </cell>
          <cell r="X4">
            <v>145.64937337262589</v>
          </cell>
          <cell r="Y4">
            <v>156.41764622721485</v>
          </cell>
          <cell r="Z4">
            <v>150.95659917384708</v>
          </cell>
          <cell r="BB4">
            <v>21.736550535512897</v>
          </cell>
          <cell r="BC4">
            <v>34.374464777977309</v>
          </cell>
          <cell r="BD4">
            <v>29.896658103960021</v>
          </cell>
          <cell r="BE4">
            <v>28.438906344749746</v>
          </cell>
          <cell r="BF4">
            <v>38.628071322182194</v>
          </cell>
          <cell r="BG4">
            <v>39.340081846272817</v>
          </cell>
          <cell r="BH4">
            <v>35.992864514187836</v>
          </cell>
          <cell r="BI4">
            <v>38.499857326481695</v>
          </cell>
          <cell r="BJ4">
            <v>43.716868449202977</v>
          </cell>
          <cell r="BK4">
            <v>51.843234242556733</v>
          </cell>
          <cell r="BL4">
            <v>48.992789353964127</v>
          </cell>
          <cell r="BM4">
            <v>58.66920981879607</v>
          </cell>
          <cell r="BN4">
            <v>55.962532576955098</v>
          </cell>
          <cell r="BO4">
            <v>66.994001551978243</v>
          </cell>
          <cell r="BP4">
            <v>70.521762609889635</v>
          </cell>
          <cell r="BQ4">
            <v>73.20007548934376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83.404452148850524</v>
          </cell>
          <cell r="M5">
            <v>83.2318179491254</v>
          </cell>
          <cell r="N5">
            <v>82.431244534612603</v>
          </cell>
          <cell r="O5">
            <v>92.992877390875705</v>
          </cell>
          <cell r="P5">
            <v>94.507339009094352</v>
          </cell>
          <cell r="Q5">
            <v>90.132478137960689</v>
          </cell>
          <cell r="R5">
            <v>96.517863838834344</v>
          </cell>
          <cell r="S5">
            <v>98.40905632288819</v>
          </cell>
          <cell r="T5">
            <v>116.93857673338201</v>
          </cell>
          <cell r="U5">
            <v>110.31916786756091</v>
          </cell>
          <cell r="V5">
            <v>117.07810689299352</v>
          </cell>
          <cell r="W5">
            <v>121.33084442029963</v>
          </cell>
          <cell r="X5">
            <v>121.46153278241317</v>
          </cell>
          <cell r="Y5">
            <v>128.6318370040718</v>
          </cell>
          <cell r="Z5">
            <v>128.50972735174898</v>
          </cell>
          <cell r="BB5">
            <v>10.95225398906152</v>
          </cell>
          <cell r="BC5">
            <v>14.637147527104581</v>
          </cell>
          <cell r="BD5">
            <v>15.14583394365717</v>
          </cell>
          <cell r="BE5">
            <v>14.976785061082182</v>
          </cell>
          <cell r="BF5">
            <v>18.183464954369917</v>
          </cell>
          <cell r="BG5">
            <v>18.300871819751098</v>
          </cell>
          <cell r="BH5">
            <v>17.523189613785753</v>
          </cell>
          <cell r="BI5">
            <v>19.694854848868356</v>
          </cell>
          <cell r="BJ5">
            <v>20.156664381638411</v>
          </cell>
          <cell r="BK5">
            <v>24.28638657713449</v>
          </cell>
          <cell r="BL5">
            <v>23.295631100063996</v>
          </cell>
          <cell r="BM5">
            <v>28.197164207129934</v>
          </cell>
          <cell r="BN5">
            <v>31.745371182500826</v>
          </cell>
          <cell r="BO5">
            <v>36.609695290088048</v>
          </cell>
          <cell r="BP5">
            <v>41.050056237187306</v>
          </cell>
          <cell r="BQ5">
            <v>43.977534054003918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74.844742209256111</v>
          </cell>
          <cell r="M6">
            <v>75.027625953375448</v>
          </cell>
          <cell r="N6">
            <v>74.481455680875726</v>
          </cell>
          <cell r="O6">
            <v>83.083039572958768</v>
          </cell>
          <cell r="P6">
            <v>84.571145753239904</v>
          </cell>
          <cell r="Q6">
            <v>80.81532053947663</v>
          </cell>
          <cell r="R6">
            <v>85.993977003669272</v>
          </cell>
          <cell r="S6">
            <v>87.564993314993927</v>
          </cell>
          <cell r="T6">
            <v>102.56349807870903</v>
          </cell>
          <cell r="U6">
            <v>97.444764242990559</v>
          </cell>
          <cell r="V6">
            <v>105.1742382759862</v>
          </cell>
          <cell r="W6">
            <v>110.62249504566191</v>
          </cell>
          <cell r="X6">
            <v>111.30207436421401</v>
          </cell>
          <cell r="Y6">
            <v>120.42553141682826</v>
          </cell>
          <cell r="Z6">
            <v>120.05294441432906</v>
          </cell>
          <cell r="BB6">
            <v>4.7663083472940571</v>
          </cell>
          <cell r="BC6">
            <v>6.2727450806064873</v>
          </cell>
          <cell r="BD6">
            <v>6.4347610573587382</v>
          </cell>
          <cell r="BE6">
            <v>6.1304636289823016</v>
          </cell>
          <cell r="BF6">
            <v>7.8620986274385753</v>
          </cell>
          <cell r="BG6">
            <v>7.7480112218414092</v>
          </cell>
          <cell r="BH6">
            <v>7.1886696415023277</v>
          </cell>
          <cell r="BI6">
            <v>8.3639298972152574</v>
          </cell>
          <cell r="BJ6">
            <v>8.9435399839151799</v>
          </cell>
          <cell r="BK6">
            <v>10.657648087971783</v>
          </cell>
          <cell r="BL6">
            <v>10.16131058878214</v>
          </cell>
          <cell r="BM6">
            <v>12.012886567713682</v>
          </cell>
          <cell r="BN6">
            <v>13.659281698839877</v>
          </cell>
          <cell r="BO6">
            <v>15.06616422309304</v>
          </cell>
          <cell r="BP6">
            <v>16.966310208429693</v>
          </cell>
          <cell r="BQ6">
            <v>17.456987909183002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68.878499721480097</v>
          </cell>
          <cell r="M7">
            <v>69.193926926811045</v>
          </cell>
          <cell r="N7">
            <v>68.782884206896</v>
          </cell>
          <cell r="O7">
            <v>75.815790014731959</v>
          </cell>
          <cell r="P7">
            <v>77.141592516616072</v>
          </cell>
          <cell r="Q7">
            <v>74.26893616567753</v>
          </cell>
          <cell r="R7">
            <v>78.621128122891889</v>
          </cell>
          <cell r="S7">
            <v>79.689611520614079</v>
          </cell>
          <cell r="T7">
            <v>92.434897473474081</v>
          </cell>
          <cell r="U7">
            <v>87.89379047229032</v>
          </cell>
          <cell r="V7">
            <v>95.705322723689449</v>
          </cell>
          <cell r="W7">
            <v>101.22773476910018</v>
          </cell>
          <cell r="X7">
            <v>102.69160996881996</v>
          </cell>
          <cell r="Y7">
            <v>112.36644552219525</v>
          </cell>
          <cell r="Z7">
            <v>111.39885587065829</v>
          </cell>
          <cell r="BB7">
            <v>7.1054273576010019E-15</v>
          </cell>
          <cell r="BC7">
            <v>-8.0378915329504252E-4</v>
          </cell>
          <cell r="BD7">
            <v>0.1132043101756679</v>
          </cell>
          <cell r="BE7">
            <v>-0.16854227243016595</v>
          </cell>
          <cell r="BF7">
            <v>9.3876237709046961E-2</v>
          </cell>
          <cell r="BG7">
            <v>-0.14821139541195549</v>
          </cell>
          <cell r="BH7">
            <v>-0.20180838900717646</v>
          </cell>
          <cell r="BI7">
            <v>1.3762701403379651E-2</v>
          </cell>
          <cell r="BJ7">
            <v>2.0375857825712274E-2</v>
          </cell>
          <cell r="BK7">
            <v>0.16021113158857503</v>
          </cell>
          <cell r="BL7">
            <v>4.0379845137117343E-2</v>
          </cell>
          <cell r="BM7">
            <v>0.12707060188017039</v>
          </cell>
          <cell r="BN7">
            <v>0.58454437245909219</v>
          </cell>
          <cell r="BO7">
            <v>0.6267025471721297</v>
          </cell>
          <cell r="BP7">
            <v>0.85256354003382029</v>
          </cell>
          <cell r="BQ7">
            <v>0.74999593255955688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63.585560856044047</v>
          </cell>
          <cell r="M8">
            <v>63.841334665088084</v>
          </cell>
          <cell r="N8">
            <v>63.366355956175866</v>
          </cell>
          <cell r="O8">
            <v>69.182381157861059</v>
          </cell>
          <cell r="P8">
            <v>70.508665827050862</v>
          </cell>
          <cell r="Q8">
            <v>67.794082146519585</v>
          </cell>
          <cell r="R8">
            <v>71.706449398762942</v>
          </cell>
          <cell r="S8">
            <v>72.458455063167548</v>
          </cell>
          <cell r="T8">
            <v>83.374404834525507</v>
          </cell>
          <cell r="U8">
            <v>79.35324524244929</v>
          </cell>
          <cell r="V8">
            <v>84.917261546846333</v>
          </cell>
          <cell r="W8">
            <v>88.948281775932202</v>
          </cell>
          <cell r="X8">
            <v>88.345027403317317</v>
          </cell>
          <cell r="Y8">
            <v>95.836419185733106</v>
          </cell>
          <cell r="Z8">
            <v>94.127122784342632</v>
          </cell>
          <cell r="BB8">
            <v>-5.1401184260118971</v>
          </cell>
          <cell r="BC8">
            <v>-6.9154180764366657</v>
          </cell>
          <cell r="BD8">
            <v>-6.9179147203314013</v>
          </cell>
          <cell r="BE8">
            <v>-6.7803301071194113</v>
          </cell>
          <cell r="BF8">
            <v>-8.2780813154697732</v>
          </cell>
          <cell r="BG8">
            <v>-8.8795367055010104</v>
          </cell>
          <cell r="BH8">
            <v>-8.3652245906781815</v>
          </cell>
          <cell r="BI8">
            <v>-8.6457716269633238</v>
          </cell>
          <cell r="BJ8">
            <v>-9.4951176557157559</v>
          </cell>
          <cell r="BK8">
            <v>-12.087601939740107</v>
          </cell>
          <cell r="BL8">
            <v>-11.40501015027192</v>
          </cell>
          <cell r="BM8">
            <v>-11.390049008089463</v>
          </cell>
          <cell r="BN8">
            <v>-10.917269616884408</v>
          </cell>
          <cell r="BO8">
            <v>-10.412132365163973</v>
          </cell>
          <cell r="BP8">
            <v>-9.9918476206977545</v>
          </cell>
          <cell r="BQ8">
            <v>-10.62292394649478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57.287346442576968</v>
          </cell>
          <cell r="M9">
            <v>57.450275978970815</v>
          </cell>
          <cell r="N9">
            <v>56.685436110959607</v>
          </cell>
          <cell r="O9">
            <v>61.44657215457412</v>
          </cell>
          <cell r="P9">
            <v>62.828103570646277</v>
          </cell>
          <cell r="Q9">
            <v>60.107173109873777</v>
          </cell>
          <cell r="R9">
            <v>62.962068660174566</v>
          </cell>
          <cell r="S9">
            <v>63.572674064610212</v>
          </cell>
          <cell r="T9">
            <v>73.227761774232079</v>
          </cell>
          <cell r="U9">
            <v>68.949697555475495</v>
          </cell>
          <cell r="V9">
            <v>71.96295839195335</v>
          </cell>
          <cell r="W9">
            <v>73.225626195904681</v>
          </cell>
          <cell r="X9">
            <v>68.135371722362592</v>
          </cell>
          <cell r="Y9">
            <v>72.134036523052998</v>
          </cell>
          <cell r="Z9">
            <v>68.446001998352415</v>
          </cell>
          <cell r="BB9">
            <v>-12.694973970769373</v>
          </cell>
          <cell r="BC9">
            <v>-17.162126498204255</v>
          </cell>
          <cell r="BD9">
            <v>-16.640200461911483</v>
          </cell>
          <cell r="BE9">
            <v>-16.576103716701887</v>
          </cell>
          <cell r="BF9">
            <v>-20.623724111133296</v>
          </cell>
          <cell r="BG9">
            <v>-21.109518809587772</v>
          </cell>
          <cell r="BH9">
            <v>-19.245853404696444</v>
          </cell>
          <cell r="BI9">
            <v>-20.926351163053404</v>
          </cell>
          <cell r="BJ9">
            <v>-22.50823692635106</v>
          </cell>
          <cell r="BK9">
            <v>-29.149864737700838</v>
          </cell>
          <cell r="BL9">
            <v>-27.317891021347414</v>
          </cell>
          <cell r="BM9">
            <v>-27.387675496060531</v>
          </cell>
          <cell r="BN9">
            <v>-25.970241058127527</v>
          </cell>
          <cell r="BO9">
            <v>-24.361581890297217</v>
          </cell>
          <cell r="BP9">
            <v>-22.445101806896645</v>
          </cell>
          <cell r="BQ9">
            <v>-23.659052186990529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45.090946302070847</v>
          </cell>
          <cell r="M10">
            <v>45.83605871503331</v>
          </cell>
          <cell r="N10">
            <v>46.785191426574286</v>
          </cell>
          <cell r="O10">
            <v>47.980385179476428</v>
          </cell>
          <cell r="P10">
            <v>49.501298215759235</v>
          </cell>
          <cell r="Q10">
            <v>47.00290701572532</v>
          </cell>
          <cell r="R10">
            <v>45.47752484287146</v>
          </cell>
          <cell r="S10">
            <v>50.610383686798407</v>
          </cell>
          <cell r="T10">
            <v>57.553046899740423</v>
          </cell>
          <cell r="U10">
            <v>55.250011400180242</v>
          </cell>
          <cell r="V10">
            <v>54.933723001705076</v>
          </cell>
          <cell r="W10">
            <v>56.904405079959993</v>
          </cell>
          <cell r="X10">
            <v>52.730544887117766</v>
          </cell>
          <cell r="Y10">
            <v>55.334733997324619</v>
          </cell>
          <cell r="Z10">
            <v>49.663768197451496</v>
          </cell>
          <cell r="BB10">
            <v>-32.949645288248497</v>
          </cell>
          <cell r="BC10">
            <v>-42.211297132408561</v>
          </cell>
          <cell r="BD10">
            <v>-36.061659087639036</v>
          </cell>
          <cell r="BE10">
            <v>-38.781685258441698</v>
          </cell>
          <cell r="BF10">
            <v>-53.326378416947037</v>
          </cell>
          <cell r="BG10">
            <v>-43.604375497709341</v>
          </cell>
          <cell r="BH10">
            <v>-40.62669856488678</v>
          </cell>
          <cell r="BI10">
            <v>-46.907179286040801</v>
          </cell>
          <cell r="BJ10">
            <v>-50.3051479149144</v>
          </cell>
          <cell r="BK10">
            <v>-64.028095947627634</v>
          </cell>
          <cell r="BL10">
            <v>-59.100799108787555</v>
          </cell>
          <cell r="BM10">
            <v>-58.303862782520582</v>
          </cell>
          <cell r="BN10">
            <v>-55.268223183217685</v>
          </cell>
          <cell r="BO10">
            <v>-51.586103014574434</v>
          </cell>
          <cell r="BP10">
            <v>-50.046468305685707</v>
          </cell>
          <cell r="BQ10">
            <v>-47.41169716994338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69.489138924098683</v>
          </cell>
          <cell r="M11">
            <v>69.624151600726478</v>
          </cell>
          <cell r="N11">
            <v>69.115572104379211</v>
          </cell>
          <cell r="O11">
            <v>76.399532236391153</v>
          </cell>
          <cell r="P11">
            <v>77.786516392842017</v>
          </cell>
          <cell r="Q11">
            <v>74.560958941318191</v>
          </cell>
          <cell r="R11">
            <v>79.073890209028065</v>
          </cell>
          <cell r="S11">
            <v>80.251878202673836</v>
          </cell>
          <cell r="T11">
            <v>93.362233008643045</v>
          </cell>
          <cell r="U11">
            <v>88.62349039194342</v>
          </cell>
          <cell r="V11">
            <v>95.149551130321314</v>
          </cell>
          <cell r="W11">
            <v>99.552454013819229</v>
          </cell>
          <cell r="X11">
            <v>99.285901336061571</v>
          </cell>
          <cell r="Y11">
            <v>107.22678694539891</v>
          </cell>
          <cell r="Z11">
            <v>105.92628008687436</v>
          </cell>
          <cell r="BB11">
            <v>-0.348945700258467</v>
          </cell>
          <cell r="BC11">
            <v>-0.52223986438493031</v>
          </cell>
          <cell r="BD11">
            <v>-0.33994733200900146</v>
          </cell>
          <cell r="BE11">
            <v>-0.45250276025389252</v>
          </cell>
          <cell r="BF11">
            <v>-0.42649459190675093</v>
          </cell>
          <cell r="BG11">
            <v>-0.73430021877787344</v>
          </cell>
          <cell r="BH11">
            <v>-0.56698877238146128</v>
          </cell>
          <cell r="BI11">
            <v>-0.246179647110331</v>
          </cell>
          <cell r="BJ11">
            <v>-0.46609203700074381</v>
          </cell>
          <cell r="BK11">
            <v>-0.93677158743371747</v>
          </cell>
          <cell r="BL11">
            <v>-0.82740214818965974</v>
          </cell>
          <cell r="BM11">
            <v>0.22684130181933707</v>
          </cell>
          <cell r="BN11">
            <v>1.5797082710534078</v>
          </cell>
          <cell r="BO11">
            <v>2.8620639115077635</v>
          </cell>
          <cell r="BP11">
            <v>4.4168800517689961</v>
          </cell>
          <cell r="BQ11">
            <v>4.5954452593905168</v>
          </cell>
        </row>
      </sheetData>
      <sheetData sheetId="4">
        <row r="4">
          <cell r="I4">
            <v>101.20804817049437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K6" sqref="K6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79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[1]MarinusPortlandSnowy!I4</f>
        <v>101.20804817049437</v>
      </c>
      <c r="D5" s="4">
        <f>[1]MarinusPortlandSnowy!J4</f>
        <v>83.023484925253172</v>
      </c>
      <c r="E5" s="4">
        <f>[1]MarinusPortlandSnowy!K4</f>
        <v>85.672877689445514</v>
      </c>
      <c r="F5" s="4">
        <f>[1]MarinusPortlandSnowy!L4</f>
        <v>103.20125372926137</v>
      </c>
      <c r="G5" s="4">
        <f>[1]MarinusPortlandSnowy!M4</f>
        <v>101.3603811208465</v>
      </c>
      <c r="H5" s="4">
        <f>[1]MarinusPortlandSnowy!N4</f>
        <v>99.840585943842612</v>
      </c>
      <c r="I5" s="4">
        <f>[1]MarinusPortlandSnowy!O4</f>
        <v>115.17847046063382</v>
      </c>
      <c r="J5" s="4">
        <f>[1]MarinusPortlandSnowy!P4</f>
        <v>114.42525145759829</v>
      </c>
      <c r="K5" s="4">
        <f>[1]MarinusPortlandSnowy!Q4</f>
        <v>110.82802622655466</v>
      </c>
      <c r="L5" s="4">
        <f>[1]MarinusPortlandSnowy!R4</f>
        <v>123.58778372740916</v>
      </c>
      <c r="M5" s="4">
        <f>[1]MarinusPortlandSnowy!S4</f>
        <v>124.94414389996558</v>
      </c>
      <c r="N5" s="4">
        <f>[1]MarinusPortlandSnowy!T4</f>
        <v>147.05327246252833</v>
      </c>
      <c r="O5" s="4">
        <f>[1]MarinusPortlandSnowy!U4</f>
        <v>138.09928216693666</v>
      </c>
      <c r="P5" s="4">
        <f>[1]MarinusPortlandSnowy!V4</f>
        <v>143.13662930357705</v>
      </c>
      <c r="Q5" s="4">
        <f>[1]MarinusPortlandSnowy!W4</f>
        <v>150.89341751406431</v>
      </c>
      <c r="R5" s="4">
        <f>[1]MarinusPortlandSnowy!X4</f>
        <v>145.64937337262589</v>
      </c>
      <c r="S5" s="4">
        <f>[1]MarinusPortlandSnowy!Y4</f>
        <v>156.41764622721485</v>
      </c>
      <c r="T5" s="4">
        <f>[1]MarinusPortlandSnowy!Z4</f>
        <v>150.95659917384708</v>
      </c>
    </row>
    <row r="6" spans="2:20" x14ac:dyDescent="0.3">
      <c r="B6" s="3">
        <v>0.95</v>
      </c>
      <c r="C6" s="4">
        <f>[1]MarinusPortlandSnowy!I5</f>
        <v>81.430062874837049</v>
      </c>
      <c r="D6" s="4">
        <f>[1]MarinusPortlandSnowy!J5</f>
        <v>68.049935234829817</v>
      </c>
      <c r="E6" s="4">
        <f>[1]MarinusPortlandSnowy!K5</f>
        <v>65.70011638525429</v>
      </c>
      <c r="F6" s="4">
        <f>[1]MarinusPortlandSnowy!L5</f>
        <v>83.404452148850524</v>
      </c>
      <c r="G6" s="4">
        <f>[1]MarinusPortlandSnowy!M5</f>
        <v>83.2318179491254</v>
      </c>
      <c r="H6" s="4">
        <f>[1]MarinusPortlandSnowy!N5</f>
        <v>82.431244534612603</v>
      </c>
      <c r="I6" s="4">
        <f>[1]MarinusPortlandSnowy!O5</f>
        <v>92.992877390875705</v>
      </c>
      <c r="J6" s="4">
        <f>[1]MarinusPortlandSnowy!P5</f>
        <v>94.507339009094352</v>
      </c>
      <c r="K6" s="4">
        <f>[1]MarinusPortlandSnowy!Q5</f>
        <v>90.132478137960689</v>
      </c>
      <c r="L6" s="4">
        <f>[1]MarinusPortlandSnowy!R5</f>
        <v>96.517863838834344</v>
      </c>
      <c r="M6" s="4">
        <f>[1]MarinusPortlandSnowy!S5</f>
        <v>98.40905632288819</v>
      </c>
      <c r="N6" s="4">
        <f>[1]MarinusPortlandSnowy!T5</f>
        <v>116.93857673338201</v>
      </c>
      <c r="O6" s="4">
        <f>[1]MarinusPortlandSnowy!U5</f>
        <v>110.31916786756091</v>
      </c>
      <c r="P6" s="4">
        <f>[1]MarinusPortlandSnowy!V5</f>
        <v>117.07810689299352</v>
      </c>
      <c r="Q6" s="4">
        <f>[1]MarinusPortlandSnowy!W5</f>
        <v>121.33084442029963</v>
      </c>
      <c r="R6" s="4">
        <f>[1]MarinusPortlandSnowy!X5</f>
        <v>121.46153278241317</v>
      </c>
      <c r="S6" s="4">
        <f>[1]MarinusPortlandSnowy!Y5</f>
        <v>128.6318370040718</v>
      </c>
      <c r="T6" s="4">
        <f>[1]MarinusPortlandSnowy!Z5</f>
        <v>128.50972735174898</v>
      </c>
    </row>
    <row r="7" spans="2:20" x14ac:dyDescent="0.3">
      <c r="B7" s="5">
        <v>0.75</v>
      </c>
      <c r="C7" s="6">
        <f>[1]MarinusPortlandSnowy!I6</f>
        <v>73.128478817265346</v>
      </c>
      <c r="D7" s="6">
        <f>[1]MarinusPortlandSnowy!J6</f>
        <v>61.346919962387943</v>
      </c>
      <c r="E7" s="6">
        <f>[1]MarinusPortlandSnowy!K6</f>
        <v>59.3000685359588</v>
      </c>
      <c r="F7" s="6">
        <f>[1]MarinusPortlandSnowy!L6</f>
        <v>74.844742209256111</v>
      </c>
      <c r="G7" s="6">
        <f>[1]MarinusPortlandSnowy!M6</f>
        <v>75.027625953375448</v>
      </c>
      <c r="H7" s="6">
        <f>[1]MarinusPortlandSnowy!N6</f>
        <v>74.481455680875726</v>
      </c>
      <c r="I7" s="6">
        <f>[1]MarinusPortlandSnowy!O6</f>
        <v>83.083039572958768</v>
      </c>
      <c r="J7" s="6">
        <f>[1]MarinusPortlandSnowy!P6</f>
        <v>84.571145753239904</v>
      </c>
      <c r="K7" s="6">
        <f>[1]MarinusPortlandSnowy!Q6</f>
        <v>80.81532053947663</v>
      </c>
      <c r="L7" s="6">
        <f>[1]MarinusPortlandSnowy!R6</f>
        <v>85.993977003669272</v>
      </c>
      <c r="M7" s="6">
        <f>[1]MarinusPortlandSnowy!S6</f>
        <v>87.564993314993927</v>
      </c>
      <c r="N7" s="6">
        <f>[1]MarinusPortlandSnowy!T6</f>
        <v>102.56349807870903</v>
      </c>
      <c r="O7" s="6">
        <f>[1]MarinusPortlandSnowy!U6</f>
        <v>97.444764242990559</v>
      </c>
      <c r="P7" s="6">
        <f>[1]MarinusPortlandSnowy!V6</f>
        <v>105.1742382759862</v>
      </c>
      <c r="Q7" s="6">
        <f>[1]MarinusPortlandSnowy!W6</f>
        <v>110.62249504566191</v>
      </c>
      <c r="R7" s="6">
        <f>[1]MarinusPortlandSnowy!X6</f>
        <v>111.30207436421401</v>
      </c>
      <c r="S7" s="6">
        <f>[1]MarinusPortlandSnowy!Y6</f>
        <v>120.42553141682826</v>
      </c>
      <c r="T7" s="6">
        <f>[1]MarinusPortlandSnowy!Z6</f>
        <v>120.05294441432906</v>
      </c>
    </row>
    <row r="8" spans="2:20" x14ac:dyDescent="0.3">
      <c r="B8" s="7">
        <v>0.5</v>
      </c>
      <c r="C8" s="8">
        <f>[1]MarinusPortlandSnowy!I7</f>
        <v>68.773225129745057</v>
      </c>
      <c r="D8" s="8">
        <f>[1]MarinusPortlandSnowy!J7</f>
        <v>57.016264727537141</v>
      </c>
      <c r="E8" s="8">
        <f>[1]MarinusPortlandSnowy!K7</f>
        <v>55.087489005463155</v>
      </c>
      <c r="F8" s="8">
        <f>[1]MarinusPortlandSnowy!L7</f>
        <v>68.878499721480097</v>
      </c>
      <c r="G8" s="8">
        <f>[1]MarinusPortlandSnowy!M7</f>
        <v>69.193926926811045</v>
      </c>
      <c r="H8" s="8">
        <f>[1]MarinusPortlandSnowy!N7</f>
        <v>68.782884206896</v>
      </c>
      <c r="I8" s="8">
        <f>[1]MarinusPortlandSnowy!O7</f>
        <v>75.815790014731959</v>
      </c>
      <c r="J8" s="8">
        <f>[1]MarinusPortlandSnowy!P7</f>
        <v>77.141592516616072</v>
      </c>
      <c r="K8" s="8">
        <f>[1]MarinusPortlandSnowy!Q7</f>
        <v>74.26893616567753</v>
      </c>
      <c r="L8" s="8">
        <f>[1]MarinusPortlandSnowy!R7</f>
        <v>78.621128122891889</v>
      </c>
      <c r="M8" s="8">
        <f>[1]MarinusPortlandSnowy!S7</f>
        <v>79.689611520614079</v>
      </c>
      <c r="N8" s="8">
        <f>[1]MarinusPortlandSnowy!T7</f>
        <v>92.434897473474081</v>
      </c>
      <c r="O8" s="8">
        <f>[1]MarinusPortlandSnowy!U7</f>
        <v>87.89379047229032</v>
      </c>
      <c r="P8" s="8">
        <f>[1]MarinusPortlandSnowy!V7</f>
        <v>95.705322723689449</v>
      </c>
      <c r="Q8" s="8">
        <f>[1]MarinusPortlandSnowy!W7</f>
        <v>101.22773476910018</v>
      </c>
      <c r="R8" s="8">
        <f>[1]MarinusPortlandSnowy!X7</f>
        <v>102.69160996881996</v>
      </c>
      <c r="S8" s="8">
        <f>[1]MarinusPortlandSnowy!Y7</f>
        <v>112.36644552219525</v>
      </c>
      <c r="T8" s="8">
        <f>[1]MarinusPortlandSnowy!Z7</f>
        <v>111.39885587065829</v>
      </c>
    </row>
    <row r="9" spans="2:20" x14ac:dyDescent="0.3">
      <c r="B9" s="5">
        <v>0.25</v>
      </c>
      <c r="C9" s="6">
        <f>[1]MarinusPortlandSnowy!I8</f>
        <v>64.943146414702241</v>
      </c>
      <c r="D9" s="6">
        <f>[1]MarinusPortlandSnowy!J8</f>
        <v>52.99948536162961</v>
      </c>
      <c r="E9" s="6">
        <f>[1]MarinusPortlandSnowy!K8</f>
        <v>51.194895829640373</v>
      </c>
      <c r="F9" s="6">
        <f>[1]MarinusPortlandSnowy!L8</f>
        <v>63.585560856044047</v>
      </c>
      <c r="G9" s="6">
        <f>[1]MarinusPortlandSnowy!M8</f>
        <v>63.841334665088084</v>
      </c>
      <c r="H9" s="6">
        <f>[1]MarinusPortlandSnowy!N8</f>
        <v>63.366355956175866</v>
      </c>
      <c r="I9" s="6">
        <f>[1]MarinusPortlandSnowy!O8</f>
        <v>69.182381157861059</v>
      </c>
      <c r="J9" s="6">
        <f>[1]MarinusPortlandSnowy!P8</f>
        <v>70.508665827050862</v>
      </c>
      <c r="K9" s="6">
        <f>[1]MarinusPortlandSnowy!Q8</f>
        <v>67.794082146519585</v>
      </c>
      <c r="L9" s="6">
        <f>[1]MarinusPortlandSnowy!R8</f>
        <v>71.706449398762942</v>
      </c>
      <c r="M9" s="6">
        <f>[1]MarinusPortlandSnowy!S8</f>
        <v>72.458455063167548</v>
      </c>
      <c r="N9" s="6">
        <f>[1]MarinusPortlandSnowy!T8</f>
        <v>83.374404834525507</v>
      </c>
      <c r="O9" s="6">
        <f>[1]MarinusPortlandSnowy!U8</f>
        <v>79.35324524244929</v>
      </c>
      <c r="P9" s="6">
        <f>[1]MarinusPortlandSnowy!V8</f>
        <v>84.917261546846333</v>
      </c>
      <c r="Q9" s="6">
        <f>[1]MarinusPortlandSnowy!W8</f>
        <v>88.948281775932202</v>
      </c>
      <c r="R9" s="6">
        <f>[1]MarinusPortlandSnowy!X8</f>
        <v>88.345027403317317</v>
      </c>
      <c r="S9" s="6">
        <f>[1]MarinusPortlandSnowy!Y8</f>
        <v>95.836419185733106</v>
      </c>
      <c r="T9" s="6">
        <f>[1]MarinusPortlandSnowy!Z8</f>
        <v>94.127122784342632</v>
      </c>
    </row>
    <row r="10" spans="2:20" x14ac:dyDescent="0.3">
      <c r="B10" s="3">
        <v>0.05</v>
      </c>
      <c r="C10" s="4">
        <f>[1]MarinusPortlandSnowy!I9</f>
        <v>59.230195861869291</v>
      </c>
      <c r="D10" s="4">
        <f>[1]MarinusPortlandSnowy!J9</f>
        <v>47.832877911962399</v>
      </c>
      <c r="E10" s="4">
        <f>[1]MarinusPortlandSnowy!K9</f>
        <v>46.211916426806496</v>
      </c>
      <c r="F10" s="4">
        <f>[1]MarinusPortlandSnowy!L9</f>
        <v>57.287346442576968</v>
      </c>
      <c r="G10" s="4">
        <f>[1]MarinusPortlandSnowy!M9</f>
        <v>57.450275978970815</v>
      </c>
      <c r="H10" s="4">
        <f>[1]MarinusPortlandSnowy!N9</f>
        <v>56.685436110959607</v>
      </c>
      <c r="I10" s="4">
        <f>[1]MarinusPortlandSnowy!O9</f>
        <v>61.44657215457412</v>
      </c>
      <c r="J10" s="4">
        <f>[1]MarinusPortlandSnowy!P9</f>
        <v>62.828103570646277</v>
      </c>
      <c r="K10" s="4">
        <f>[1]MarinusPortlandSnowy!Q9</f>
        <v>60.107173109873777</v>
      </c>
      <c r="L10" s="4">
        <f>[1]MarinusPortlandSnowy!R9</f>
        <v>62.962068660174566</v>
      </c>
      <c r="M10" s="4">
        <f>[1]MarinusPortlandSnowy!S9</f>
        <v>63.572674064610212</v>
      </c>
      <c r="N10" s="4">
        <f>[1]MarinusPortlandSnowy!T9</f>
        <v>73.227761774232079</v>
      </c>
      <c r="O10" s="4">
        <f>[1]MarinusPortlandSnowy!U9</f>
        <v>68.949697555475495</v>
      </c>
      <c r="P10" s="4">
        <f>[1]MarinusPortlandSnowy!V9</f>
        <v>71.96295839195335</v>
      </c>
      <c r="Q10" s="4">
        <f>[1]MarinusPortlandSnowy!W9</f>
        <v>73.225626195904681</v>
      </c>
      <c r="R10" s="4">
        <f>[1]MarinusPortlandSnowy!X9</f>
        <v>68.135371722362592</v>
      </c>
      <c r="S10" s="4">
        <f>[1]MarinusPortlandSnowy!Y9</f>
        <v>72.134036523052998</v>
      </c>
      <c r="T10" s="4">
        <f>[1]MarinusPortlandSnowy!Z9</f>
        <v>68.446001998352415</v>
      </c>
    </row>
    <row r="11" spans="2:20" x14ac:dyDescent="0.3">
      <c r="B11" s="3">
        <v>0</v>
      </c>
      <c r="C11" s="4">
        <f>[1]MarinusPortlandSnowy!I10</f>
        <v>46.440214040396192</v>
      </c>
      <c r="D11" s="4">
        <f>[1]MarinusPortlandSnowy!J10</f>
        <v>38.78032319460722</v>
      </c>
      <c r="E11" s="4">
        <f>[1]MarinusPortlandSnowy!K10</f>
        <v>37.38873755368855</v>
      </c>
      <c r="F11" s="4">
        <f>[1]MarinusPortlandSnowy!L10</f>
        <v>45.090946302070847</v>
      </c>
      <c r="G11" s="4">
        <f>[1]MarinusPortlandSnowy!M10</f>
        <v>45.83605871503331</v>
      </c>
      <c r="H11" s="4">
        <f>[1]MarinusPortlandSnowy!N10</f>
        <v>46.785191426574286</v>
      </c>
      <c r="I11" s="4">
        <f>[1]MarinusPortlandSnowy!O10</f>
        <v>47.980385179476428</v>
      </c>
      <c r="J11" s="4">
        <f>[1]MarinusPortlandSnowy!P10</f>
        <v>49.501298215759235</v>
      </c>
      <c r="K11" s="4">
        <f>[1]MarinusPortlandSnowy!Q10</f>
        <v>47.00290701572532</v>
      </c>
      <c r="L11" s="4">
        <f>[1]MarinusPortlandSnowy!R10</f>
        <v>45.47752484287146</v>
      </c>
      <c r="M11" s="4">
        <f>[1]MarinusPortlandSnowy!S10</f>
        <v>50.610383686798407</v>
      </c>
      <c r="N11" s="4">
        <f>[1]MarinusPortlandSnowy!T10</f>
        <v>57.553046899740423</v>
      </c>
      <c r="O11" s="4">
        <f>[1]MarinusPortlandSnowy!U10</f>
        <v>55.250011400180242</v>
      </c>
      <c r="P11" s="4">
        <f>[1]MarinusPortlandSnowy!V10</f>
        <v>54.933723001705076</v>
      </c>
      <c r="Q11" s="4">
        <f>[1]MarinusPortlandSnowy!W10</f>
        <v>56.904405079959993</v>
      </c>
      <c r="R11" s="4">
        <f>[1]MarinusPortlandSnowy!X10</f>
        <v>52.730544887117766</v>
      </c>
      <c r="S11" s="4">
        <f>[1]MarinusPortlandSnowy!Y10</f>
        <v>55.334733997324619</v>
      </c>
      <c r="T11" s="4">
        <f>[1]MarinusPortlandSnowy!Z10</f>
        <v>49.663768197451496</v>
      </c>
    </row>
    <row r="12" spans="2:20" x14ac:dyDescent="0.3">
      <c r="B12" s="9" t="s">
        <v>19</v>
      </c>
      <c r="C12" s="6">
        <f>[1]MarinusPortlandSnowy!I11</f>
        <v>69.328048122688358</v>
      </c>
      <c r="D12" s="6">
        <f>[1]MarinusPortlandSnowy!J11</f>
        <v>57.373235474775356</v>
      </c>
      <c r="E12" s="6">
        <f>[1]MarinusPortlandSnowy!K11</f>
        <v>55.448094987366595</v>
      </c>
      <c r="F12" s="6">
        <f>[1]MarinusPortlandSnowy!L11</f>
        <v>69.489138924098683</v>
      </c>
      <c r="G12" s="6">
        <f>[1]MarinusPortlandSnowy!M11</f>
        <v>69.624151600726478</v>
      </c>
      <c r="H12" s="6">
        <f>[1]MarinusPortlandSnowy!N11</f>
        <v>69.115572104379211</v>
      </c>
      <c r="I12" s="6">
        <f>[1]MarinusPortlandSnowy!O11</f>
        <v>76.399532236391153</v>
      </c>
      <c r="J12" s="6">
        <f>[1]MarinusPortlandSnowy!P11</f>
        <v>77.786516392842017</v>
      </c>
      <c r="K12" s="6">
        <f>[1]MarinusPortlandSnowy!Q11</f>
        <v>74.560958941318191</v>
      </c>
      <c r="L12" s="6">
        <f>[1]MarinusPortlandSnowy!R11</f>
        <v>79.073890209028065</v>
      </c>
      <c r="M12" s="6">
        <f>[1]MarinusPortlandSnowy!S11</f>
        <v>80.251878202673836</v>
      </c>
      <c r="N12" s="6">
        <f>[1]MarinusPortlandSnowy!T11</f>
        <v>93.362233008643045</v>
      </c>
      <c r="O12" s="6">
        <f>[1]MarinusPortlandSnowy!U11</f>
        <v>88.62349039194342</v>
      </c>
      <c r="P12" s="6">
        <f>[1]MarinusPortlandSnowy!V11</f>
        <v>95.149551130321314</v>
      </c>
      <c r="Q12" s="6">
        <f>[1]MarinusPortlandSnowy!W11</f>
        <v>99.552454013819229</v>
      </c>
      <c r="R12" s="6">
        <f>[1]MarinusPortlandSnowy!X11</f>
        <v>99.285901336061571</v>
      </c>
      <c r="S12" s="6">
        <f>[1]MarinusPortlandSnowy!Y11</f>
        <v>107.22678694539891</v>
      </c>
      <c r="T12" s="6">
        <f>[1]MarinusPortlandSnowy!Z11</f>
        <v>105.92628008687436</v>
      </c>
    </row>
    <row r="15" spans="2:20" x14ac:dyDescent="0.3">
      <c r="B15" s="1" t="s">
        <v>23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149.37425631821628</v>
      </c>
      <c r="Q17" s="18">
        <f>Q5/P5*P17</f>
        <v>157.46907087404909</v>
      </c>
      <c r="R17" s="18">
        <f>R5/Q5*Q17</f>
        <v>151.99650108154745</v>
      </c>
      <c r="S17" s="18">
        <f>S5/R5*R17</f>
        <v>163.23403515868716</v>
      </c>
      <c r="T17" s="18">
        <f>T5/S5*S17</f>
        <v>157.53500587258108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124.95616570040984</v>
      </c>
      <c r="Q18" s="18">
        <f t="shared" si="0"/>
        <v>129.49506532259201</v>
      </c>
      <c r="R18" s="18">
        <f t="shared" si="0"/>
        <v>129.63454756282246</v>
      </c>
      <c r="S18" s="18">
        <f t="shared" si="0"/>
        <v>137.28733377726667</v>
      </c>
      <c r="T18" s="18">
        <f t="shared" si="0"/>
        <v>137.15700749890263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113.31973885164055</v>
      </c>
      <c r="Q19" s="70">
        <f t="shared" si="0"/>
        <v>119.18995045912789</v>
      </c>
      <c r="R19" s="70">
        <f t="shared" si="0"/>
        <v>119.92216161814972</v>
      </c>
      <c r="S19" s="70">
        <f t="shared" si="0"/>
        <v>129.75220923792375</v>
      </c>
      <c r="T19" s="70">
        <f t="shared" si="0"/>
        <v>129.35076623710131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104.17930645337067</v>
      </c>
      <c r="Q20" s="72">
        <f t="shared" si="0"/>
        <v>110.19068638990396</v>
      </c>
      <c r="R20" s="72">
        <f t="shared" si="0"/>
        <v>111.78417668595985</v>
      </c>
      <c r="S20" s="72">
        <f t="shared" si="0"/>
        <v>122.31564588032228</v>
      </c>
      <c r="T20" s="72">
        <f t="shared" si="0"/>
        <v>121.26238347066921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92.635033277945723</v>
      </c>
      <c r="Q21" s="70">
        <f t="shared" si="0"/>
        <v>97.032415933290082</v>
      </c>
      <c r="R21" s="70">
        <f t="shared" si="0"/>
        <v>96.374334315203313</v>
      </c>
      <c r="S21" s="70">
        <f t="shared" si="0"/>
        <v>104.54658709892476</v>
      </c>
      <c r="T21" s="70">
        <f t="shared" si="0"/>
        <v>102.68193995722051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79.175559667672388</v>
      </c>
      <c r="Q22" s="18">
        <f t="shared" si="0"/>
        <v>80.564780348507767</v>
      </c>
      <c r="R22" s="18">
        <f t="shared" si="0"/>
        <v>74.964347072843097</v>
      </c>
      <c r="S22" s="18">
        <f t="shared" si="0"/>
        <v>79.363784374929963</v>
      </c>
      <c r="T22" s="18">
        <f t="shared" si="0"/>
        <v>75.306110759339447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61.816150089389147</v>
      </c>
      <c r="Q23" s="18">
        <f t="shared" si="0"/>
        <v>64.033731066452987</v>
      </c>
      <c r="R23" s="18">
        <f t="shared" si="0"/>
        <v>59.336944574759102</v>
      </c>
      <c r="S23" s="18">
        <f t="shared" si="0"/>
        <v>62.267402153479971</v>
      </c>
      <c r="T23" s="18">
        <f t="shared" si="0"/>
        <v>55.885943663476134</v>
      </c>
    </row>
    <row r="24" spans="2:20" x14ac:dyDescent="0.3">
      <c r="B24" s="9" t="s">
        <v>29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103.1481981777828</v>
      </c>
      <c r="Q24" s="18">
        <f t="shared" si="0"/>
        <v>107.92122646629829</v>
      </c>
      <c r="R24" s="18">
        <f t="shared" si="0"/>
        <v>107.63226631773692</v>
      </c>
      <c r="S24" s="18">
        <f t="shared" si="0"/>
        <v>116.24069413277907</v>
      </c>
      <c r="T24" s="18">
        <f t="shared" si="0"/>
        <v>114.83086153156243</v>
      </c>
    </row>
    <row r="27" spans="2:20" x14ac:dyDescent="0.3">
      <c r="B27" s="1" t="s">
        <v>30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1.4109410779035159E-3</v>
      </c>
      <c r="G29" s="14">
        <f t="shared" si="1"/>
        <v>1.2881505149512584E-2</v>
      </c>
      <c r="H29" s="14">
        <f t="shared" si="1"/>
        <v>5.9350924779559833E-3</v>
      </c>
      <c r="I29" s="14">
        <f t="shared" si="1"/>
        <v>2.6025918487864397E-2</v>
      </c>
      <c r="J29" s="14">
        <f t="shared" si="1"/>
        <v>-1.1669760873195267E-3</v>
      </c>
      <c r="K29" s="14">
        <f t="shared" si="1"/>
        <v>-1.5259622884947199E-2</v>
      </c>
      <c r="L29" s="14">
        <f t="shared" si="1"/>
        <v>4.1429110980821804E-3</v>
      </c>
      <c r="M29" s="14">
        <f t="shared" si="1"/>
        <v>-1.7724215447857072E-2</v>
      </c>
      <c r="N29" s="14">
        <f t="shared" si="1"/>
        <v>3.5568558588449095E-2</v>
      </c>
      <c r="O29" s="14">
        <f t="shared" si="1"/>
        <v>-4.1758380382165949E-2</v>
      </c>
      <c r="P29" s="14">
        <f t="shared" ref="P29:T36" si="2">P5/P17-1</f>
        <v>-4.1758380382165949E-2</v>
      </c>
      <c r="Q29" s="14">
        <f t="shared" si="2"/>
        <v>-4.1758380382165949E-2</v>
      </c>
      <c r="R29" s="14">
        <f t="shared" si="2"/>
        <v>-4.1758380382165949E-2</v>
      </c>
      <c r="S29" s="14">
        <f t="shared" si="2"/>
        <v>-4.1758380382165949E-2</v>
      </c>
      <c r="T29" s="14">
        <f t="shared" si="2"/>
        <v>-4.175838038216606E-2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7.2182686308663868E-4</v>
      </c>
      <c r="G30" s="14">
        <f t="shared" si="3"/>
        <v>-3.7352719425065573E-5</v>
      </c>
      <c r="H30" s="14">
        <f t="shared" si="3"/>
        <v>6.6092072783363598E-4</v>
      </c>
      <c r="I30" s="14">
        <f t="shared" si="3"/>
        <v>3.6647405109880626E-2</v>
      </c>
      <c r="J30" s="14">
        <f t="shared" si="3"/>
        <v>2.9276146349266341E-4</v>
      </c>
      <c r="K30" s="14">
        <f t="shared" si="3"/>
        <v>-3.3862223344431674E-2</v>
      </c>
      <c r="L30" s="14">
        <f t="shared" si="3"/>
        <v>-3.3195970677559639E-2</v>
      </c>
      <c r="M30" s="14">
        <f t="shared" si="3"/>
        <v>-6.7557306994704192E-2</v>
      </c>
      <c r="N30" s="14">
        <f t="shared" si="3"/>
        <v>-5.6352466223221764E-3</v>
      </c>
      <c r="O30" s="14">
        <f t="shared" si="3"/>
        <v>-6.3046579280485182E-2</v>
      </c>
      <c r="P30" s="14">
        <f t="shared" si="2"/>
        <v>-6.3046579280485071E-2</v>
      </c>
      <c r="Q30" s="14">
        <f t="shared" si="2"/>
        <v>-6.3046579280485071E-2</v>
      </c>
      <c r="R30" s="14">
        <f t="shared" si="2"/>
        <v>-6.304657928048496E-2</v>
      </c>
      <c r="S30" s="14">
        <f t="shared" si="2"/>
        <v>-6.3046579280485182E-2</v>
      </c>
      <c r="T30" s="14">
        <f t="shared" si="2"/>
        <v>-6.3046579280485071E-2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1.3054336581519443E-4</v>
      </c>
      <c r="G31" s="46">
        <f t="shared" si="3"/>
        <v>-2.5426893641422588E-4</v>
      </c>
      <c r="H31" s="46">
        <f t="shared" si="3"/>
        <v>-1.9913524456072196E-6</v>
      </c>
      <c r="I31" s="46">
        <f t="shared" si="3"/>
        <v>3.6020852498233502E-2</v>
      </c>
      <c r="J31" s="46">
        <f t="shared" si="3"/>
        <v>-1.2520877588633184E-3</v>
      </c>
      <c r="K31" s="46">
        <f t="shared" si="3"/>
        <v>-4.4271268460556179E-2</v>
      </c>
      <c r="L31" s="46">
        <f t="shared" si="3"/>
        <v>-4.5460401712501097E-2</v>
      </c>
      <c r="M31" s="46">
        <f t="shared" si="3"/>
        <v>-7.9355926177955727E-2</v>
      </c>
      <c r="N31" s="46">
        <f t="shared" si="3"/>
        <v>-1.4829489152154318E-2</v>
      </c>
      <c r="O31" s="46">
        <f t="shared" si="3"/>
        <v>-7.1880686085224244E-2</v>
      </c>
      <c r="P31" s="46">
        <f t="shared" si="2"/>
        <v>-7.1880686085224132E-2</v>
      </c>
      <c r="Q31" s="46">
        <f t="shared" si="2"/>
        <v>-7.1880686085224021E-2</v>
      </c>
      <c r="R31" s="46">
        <f t="shared" si="2"/>
        <v>-7.188068608522391E-2</v>
      </c>
      <c r="S31" s="46">
        <f t="shared" si="2"/>
        <v>-7.188068608522391E-2</v>
      </c>
      <c r="T31" s="46">
        <f t="shared" si="2"/>
        <v>-7.1880686085223799E-2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4.942113508148438E-4</v>
      </c>
      <c r="G32" s="41">
        <f t="shared" si="3"/>
        <v>-1.3986371156649025E-4</v>
      </c>
      <c r="H32" s="41">
        <f t="shared" si="3"/>
        <v>-9.0449057756469831E-4</v>
      </c>
      <c r="I32" s="41">
        <f t="shared" si="3"/>
        <v>3.524182356233041E-2</v>
      </c>
      <c r="J32" s="41">
        <f t="shared" si="3"/>
        <v>-4.2286764186094672E-4</v>
      </c>
      <c r="K32" s="41">
        <f t="shared" si="3"/>
        <v>-4.5555636059566917E-2</v>
      </c>
      <c r="L32" s="41">
        <f t="shared" si="3"/>
        <v>-4.8873492917797412E-2</v>
      </c>
      <c r="M32" s="41">
        <f t="shared" si="3"/>
        <v>-8.6973172180306202E-2</v>
      </c>
      <c r="N32" s="41">
        <f t="shared" si="3"/>
        <v>-1.7607535550280162E-2</v>
      </c>
      <c r="O32" s="41">
        <f t="shared" si="3"/>
        <v>-8.1340373805176669E-2</v>
      </c>
      <c r="P32" s="41">
        <f t="shared" si="2"/>
        <v>-8.1340373805176669E-2</v>
      </c>
      <c r="Q32" s="41">
        <f t="shared" si="2"/>
        <v>-8.1340373805176669E-2</v>
      </c>
      <c r="R32" s="41">
        <f t="shared" si="2"/>
        <v>-8.1340373805176669E-2</v>
      </c>
      <c r="S32" s="41">
        <f t="shared" si="2"/>
        <v>-8.1340373805176669E-2</v>
      </c>
      <c r="T32" s="41">
        <f t="shared" si="2"/>
        <v>-8.1340373805176669E-2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-5.9110768210790532E-4</v>
      </c>
      <c r="G33" s="46">
        <f t="shared" si="3"/>
        <v>-4.6260553171473262E-6</v>
      </c>
      <c r="H33" s="46">
        <f t="shared" si="3"/>
        <v>-5.7406093745060449E-4</v>
      </c>
      <c r="I33" s="46">
        <f t="shared" si="3"/>
        <v>3.2313834775890005E-2</v>
      </c>
      <c r="J33" s="46">
        <f t="shared" si="3"/>
        <v>-1.1904371212358988E-3</v>
      </c>
      <c r="K33" s="46">
        <f t="shared" si="3"/>
        <v>-5.0415314332059813E-2</v>
      </c>
      <c r="L33" s="46">
        <f t="shared" si="3"/>
        <v>-5.0767969533544788E-2</v>
      </c>
      <c r="M33" s="46">
        <f t="shared" si="3"/>
        <v>-8.9448567881447394E-2</v>
      </c>
      <c r="N33" s="46">
        <f t="shared" si="3"/>
        <v>-2.0870529005726945E-2</v>
      </c>
      <c r="O33" s="46">
        <f t="shared" si="3"/>
        <v>-8.3313747056609655E-2</v>
      </c>
      <c r="P33" s="46">
        <f t="shared" si="2"/>
        <v>-8.3313747056609655E-2</v>
      </c>
      <c r="Q33" s="46">
        <f t="shared" si="2"/>
        <v>-8.3313747056609766E-2</v>
      </c>
      <c r="R33" s="46">
        <f t="shared" si="2"/>
        <v>-8.3313747056609766E-2</v>
      </c>
      <c r="S33" s="46">
        <f t="shared" si="2"/>
        <v>-8.3313747056609877E-2</v>
      </c>
      <c r="T33" s="46">
        <f t="shared" si="2"/>
        <v>-8.3313747056609877E-2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-1.1611330468449532E-3</v>
      </c>
      <c r="G34" s="14">
        <f t="shared" si="3"/>
        <v>2.1324120347974151E-3</v>
      </c>
      <c r="H34" s="14">
        <f t="shared" si="3"/>
        <v>-7.9015832925988239E-4</v>
      </c>
      <c r="I34" s="14">
        <f t="shared" si="3"/>
        <v>2.8322246518175609E-2</v>
      </c>
      <c r="J34" s="14">
        <f t="shared" si="3"/>
        <v>8.3605021577293215E-4</v>
      </c>
      <c r="K34" s="14">
        <f t="shared" si="3"/>
        <v>-5.5258441957938387E-2</v>
      </c>
      <c r="L34" s="14">
        <f t="shared" si="3"/>
        <v>-5.8763845625620648E-2</v>
      </c>
      <c r="M34" s="14">
        <f t="shared" si="3"/>
        <v>-9.6333530520449795E-2</v>
      </c>
      <c r="N34" s="14">
        <f t="shared" si="3"/>
        <v>-2.5247970369506767E-2</v>
      </c>
      <c r="O34" s="14">
        <f t="shared" si="3"/>
        <v>-9.1096309340822579E-2</v>
      </c>
      <c r="P34" s="14">
        <f t="shared" si="2"/>
        <v>-9.1096309340822579E-2</v>
      </c>
      <c r="Q34" s="14">
        <f t="shared" si="2"/>
        <v>-9.1096309340822579E-2</v>
      </c>
      <c r="R34" s="14">
        <f t="shared" si="2"/>
        <v>-9.1096309340822579E-2</v>
      </c>
      <c r="S34" s="14">
        <f t="shared" si="2"/>
        <v>-9.1096309340822579E-2</v>
      </c>
      <c r="T34" s="14">
        <f t="shared" si="2"/>
        <v>-9.1096309340822579E-2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6.8184742170642743E-3</v>
      </c>
      <c r="G35" s="14">
        <f t="shared" si="3"/>
        <v>-2.5930520447411398E-3</v>
      </c>
      <c r="H35" s="14">
        <f t="shared" si="3"/>
        <v>-1.3579873894882688E-2</v>
      </c>
      <c r="I35" s="14">
        <f t="shared" si="3"/>
        <v>2.5994602248446075E-2</v>
      </c>
      <c r="J35" s="14">
        <f t="shared" si="3"/>
        <v>-1.4706655793309542E-2</v>
      </c>
      <c r="K35" s="14">
        <f t="shared" si="3"/>
        <v>-8.0999901463369883E-2</v>
      </c>
      <c r="L35" s="14">
        <f t="shared" si="3"/>
        <v>-0.12674433158209686</v>
      </c>
      <c r="M35" s="14">
        <f t="shared" si="3"/>
        <v>-0.11173060127539836</v>
      </c>
      <c r="N35" s="14">
        <f t="shared" si="3"/>
        <v>-4.506543320307721E-2</v>
      </c>
      <c r="O35" s="14">
        <f t="shared" si="3"/>
        <v>-0.11133703858509059</v>
      </c>
      <c r="P35" s="14">
        <f t="shared" si="2"/>
        <v>-0.11133703858509059</v>
      </c>
      <c r="Q35" s="14">
        <f t="shared" si="2"/>
        <v>-0.1113370385850907</v>
      </c>
      <c r="R35" s="14">
        <f t="shared" si="2"/>
        <v>-0.11133703858509059</v>
      </c>
      <c r="S35" s="14">
        <f t="shared" si="2"/>
        <v>-0.11133703858509059</v>
      </c>
      <c r="T35" s="14">
        <f t="shared" si="2"/>
        <v>-0.11133703858509048</v>
      </c>
    </row>
    <row r="36" spans="2:20" x14ac:dyDescent="0.3">
      <c r="B36" s="9" t="s">
        <v>29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-3.1026560971536554E-5</v>
      </c>
      <c r="G36" s="14">
        <f t="shared" si="3"/>
        <v>-1.9152613721507006E-4</v>
      </c>
      <c r="H36" s="14">
        <f t="shared" si="3"/>
        <v>5.5574525703594446E-6</v>
      </c>
      <c r="I36" s="14">
        <f t="shared" si="3"/>
        <v>3.4674458901776672E-2</v>
      </c>
      <c r="J36" s="14">
        <f t="shared" si="3"/>
        <v>1.0353994733147687E-5</v>
      </c>
      <c r="K36" s="14">
        <f t="shared" si="3"/>
        <v>-4.5146093569277457E-2</v>
      </c>
      <c r="L36" s="14">
        <f t="shared" si="3"/>
        <v>-4.7058540144681249E-2</v>
      </c>
      <c r="M36" s="14">
        <f t="shared" si="3"/>
        <v>-8.3242875005589356E-2</v>
      </c>
      <c r="N36" s="14">
        <f t="shared" si="3"/>
        <v>-1.7155407240401099E-2</v>
      </c>
      <c r="O36" s="14">
        <f t="shared" si="3"/>
        <v>-7.7545194087397351E-2</v>
      </c>
      <c r="P36" s="14">
        <f t="shared" si="2"/>
        <v>-7.7545194087397351E-2</v>
      </c>
      <c r="Q36" s="14">
        <f t="shared" si="2"/>
        <v>-7.7545194087397351E-2</v>
      </c>
      <c r="R36" s="14">
        <f t="shared" si="2"/>
        <v>-7.7545194087397351E-2</v>
      </c>
      <c r="S36" s="14">
        <f t="shared" si="2"/>
        <v>-7.7545194087397462E-2</v>
      </c>
      <c r="T36" s="14">
        <f t="shared" si="2"/>
        <v>-7.7545194087397462E-2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-1.7724215447857072E-2</v>
      </c>
      <c r="N6" s="14">
        <f>'Spot Prices'!N29</f>
        <v>3.5568558588449095E-2</v>
      </c>
      <c r="O6" s="14">
        <f>'Spot Prices'!O29</f>
        <v>-4.1758380382165949E-2</v>
      </c>
      <c r="P6" s="14">
        <f>'Spot Prices'!P29</f>
        <v>-4.1758380382165949E-2</v>
      </c>
      <c r="Q6" s="14">
        <f>'Spot Prices'!Q29</f>
        <v>-4.1758380382165949E-2</v>
      </c>
      <c r="R6" s="14">
        <f>'Spot Prices'!R29</f>
        <v>-4.1758380382165949E-2</v>
      </c>
      <c r="S6" s="14">
        <f>'Spot Prices'!S29</f>
        <v>-4.1758380382165949E-2</v>
      </c>
      <c r="T6" s="14">
        <f>'Spot Prices'!T29</f>
        <v>-4.175838038216606E-2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-6.7557306994704192E-2</v>
      </c>
      <c r="N7" s="14">
        <f>'Spot Prices'!N30</f>
        <v>-5.6352466223221764E-3</v>
      </c>
      <c r="O7" s="14">
        <f>'Spot Prices'!O30</f>
        <v>-6.3046579280485182E-2</v>
      </c>
      <c r="P7" s="14">
        <f>'Spot Prices'!P30</f>
        <v>-6.3046579280485071E-2</v>
      </c>
      <c r="Q7" s="14">
        <f>'Spot Prices'!Q30</f>
        <v>-6.3046579280485071E-2</v>
      </c>
      <c r="R7" s="14">
        <f>'Spot Prices'!R30</f>
        <v>-6.304657928048496E-2</v>
      </c>
      <c r="S7" s="14">
        <f>'Spot Prices'!S30</f>
        <v>-6.3046579280485182E-2</v>
      </c>
      <c r="T7" s="14">
        <f>'Spot Prices'!T30</f>
        <v>-6.3046579280485071E-2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-7.9355926177955727E-2</v>
      </c>
      <c r="N8" s="46">
        <f>'Spot Prices'!N31</f>
        <v>-1.4829489152154318E-2</v>
      </c>
      <c r="O8" s="46">
        <f>'Spot Prices'!O31</f>
        <v>-7.1880686085224244E-2</v>
      </c>
      <c r="P8" s="46">
        <f>'Spot Prices'!P31</f>
        <v>-7.1880686085224132E-2</v>
      </c>
      <c r="Q8" s="46">
        <f>'Spot Prices'!Q31</f>
        <v>-7.1880686085224021E-2</v>
      </c>
      <c r="R8" s="46">
        <f>'Spot Prices'!R31</f>
        <v>-7.188068608522391E-2</v>
      </c>
      <c r="S8" s="46">
        <f>'Spot Prices'!S31</f>
        <v>-7.188068608522391E-2</v>
      </c>
      <c r="T8" s="46">
        <f>'Spot Prices'!T31</f>
        <v>-7.1880686085223799E-2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-8.6973172180306202E-2</v>
      </c>
      <c r="N9" s="41">
        <f>'Spot Prices'!N32</f>
        <v>-1.7607535550280162E-2</v>
      </c>
      <c r="O9" s="41">
        <f>'Spot Prices'!O32</f>
        <v>-8.1340373805176669E-2</v>
      </c>
      <c r="P9" s="41">
        <f>'Spot Prices'!P32</f>
        <v>-8.1340373805176669E-2</v>
      </c>
      <c r="Q9" s="41">
        <f>'Spot Prices'!Q32</f>
        <v>-8.1340373805176669E-2</v>
      </c>
      <c r="R9" s="41">
        <f>'Spot Prices'!R32</f>
        <v>-8.1340373805176669E-2</v>
      </c>
      <c r="S9" s="41">
        <f>'Spot Prices'!S32</f>
        <v>-8.1340373805176669E-2</v>
      </c>
      <c r="T9" s="41">
        <f>'Spot Prices'!T32</f>
        <v>-8.1340373805176669E-2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-8.9448567881447394E-2</v>
      </c>
      <c r="N10" s="46">
        <f>'Spot Prices'!N33</f>
        <v>-2.0870529005726945E-2</v>
      </c>
      <c r="O10" s="46">
        <f>'Spot Prices'!O33</f>
        <v>-8.3313747056609655E-2</v>
      </c>
      <c r="P10" s="46">
        <f>'Spot Prices'!P33</f>
        <v>-8.3313747056609655E-2</v>
      </c>
      <c r="Q10" s="46">
        <f>'Spot Prices'!Q33</f>
        <v>-8.3313747056609766E-2</v>
      </c>
      <c r="R10" s="46">
        <f>'Spot Prices'!R33</f>
        <v>-8.3313747056609766E-2</v>
      </c>
      <c r="S10" s="46">
        <f>'Spot Prices'!S33</f>
        <v>-8.3313747056609877E-2</v>
      </c>
      <c r="T10" s="46">
        <f>'Spot Prices'!T33</f>
        <v>-8.3313747056609877E-2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-9.6333530520449795E-2</v>
      </c>
      <c r="N11" s="14">
        <f>'Spot Prices'!N34</f>
        <v>-2.5247970369506767E-2</v>
      </c>
      <c r="O11" s="14">
        <f>'Spot Prices'!O34</f>
        <v>-9.1096309340822579E-2</v>
      </c>
      <c r="P11" s="14">
        <f>'Spot Prices'!P34</f>
        <v>-9.1096309340822579E-2</v>
      </c>
      <c r="Q11" s="14">
        <f>'Spot Prices'!Q34</f>
        <v>-9.1096309340822579E-2</v>
      </c>
      <c r="R11" s="14">
        <f>'Spot Prices'!R34</f>
        <v>-9.1096309340822579E-2</v>
      </c>
      <c r="S11" s="14">
        <f>'Spot Prices'!S34</f>
        <v>-9.1096309340822579E-2</v>
      </c>
      <c r="T11" s="14">
        <f>'Spot Prices'!T34</f>
        <v>-9.1096309340822579E-2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-0.11173060127539836</v>
      </c>
      <c r="N12" s="14">
        <f>'Spot Prices'!N35</f>
        <v>-4.506543320307721E-2</v>
      </c>
      <c r="O12" s="14">
        <f>'Spot Prices'!O35</f>
        <v>-0.11133703858509059</v>
      </c>
      <c r="P12" s="14">
        <f>'Spot Prices'!P35</f>
        <v>-0.11133703858509059</v>
      </c>
      <c r="Q12" s="14">
        <f>'Spot Prices'!Q35</f>
        <v>-0.1113370385850907</v>
      </c>
      <c r="R12" s="14">
        <f>'Spot Prices'!R35</f>
        <v>-0.11133703858509059</v>
      </c>
      <c r="S12" s="14">
        <f>'Spot Prices'!S35</f>
        <v>-0.11133703858509059</v>
      </c>
      <c r="T12" s="14">
        <f>'Spot Prices'!T35</f>
        <v>-0.11133703858509048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-8.3242875005589356E-2</v>
      </c>
      <c r="N13" s="46">
        <f>'Spot Prices'!N36</f>
        <v>-1.7155407240401099E-2</v>
      </c>
      <c r="O13" s="46">
        <f>'Spot Prices'!O36</f>
        <v>-7.7545194087397351E-2</v>
      </c>
      <c r="P13" s="46">
        <f>'Spot Prices'!P36</f>
        <v>-7.7545194087397351E-2</v>
      </c>
      <c r="Q13" s="46">
        <f>'Spot Prices'!Q36</f>
        <v>-7.7545194087397351E-2</v>
      </c>
      <c r="R13" s="46">
        <f>'Spot Prices'!R36</f>
        <v>-7.7545194087397351E-2</v>
      </c>
      <c r="S13" s="46">
        <f>'Spot Prices'!S36</f>
        <v>-7.7545194087397462E-2</v>
      </c>
      <c r="T13" s="46">
        <f>'Spot Prices'!T36</f>
        <v>-7.7545194087397462E-2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342484760.49499434</v>
      </c>
      <c r="Q17" s="19">
        <f>'Spot Prices'!Q17/'Spot Prices'!P17*WindFarmRevenue!P17</f>
        <v>361044522.34913725</v>
      </c>
      <c r="R17" s="19">
        <f>'Spot Prices'!R17/'Spot Prices'!Q17*WindFarmRevenue!Q17</f>
        <v>348497033.90719146</v>
      </c>
      <c r="S17" s="19">
        <f>'Spot Prices'!S17/'Spot Prices'!R17*WindFarmRevenue!R17</f>
        <v>374262411.83660227</v>
      </c>
      <c r="T17" s="19">
        <f>'Spot Prices'!T17/'Spot Prices'!S17*WindFarmRevenue!S17</f>
        <v>361195697.87788665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296436104.11299419</v>
      </c>
      <c r="Q18" s="19">
        <f>'Spot Prices'!Q18/'Spot Prices'!P18*WindFarmRevenue!P18</f>
        <v>307203829.8463968</v>
      </c>
      <c r="R18" s="19">
        <f>'Spot Prices'!R18/'Spot Prices'!Q18*WindFarmRevenue!Q18</f>
        <v>307534726.45846158</v>
      </c>
      <c r="S18" s="19">
        <f>'Spot Prices'!S18/'Spot Prices'!R18*WindFarmRevenue!R18</f>
        <v>325689589.95242059</v>
      </c>
      <c r="T18" s="19">
        <f>'Spot Prices'!T18/'Spot Prices'!S18*WindFarmRevenue!S18</f>
        <v>325380414.2186324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270850443.87618136</v>
      </c>
      <c r="Q19" s="49">
        <f>'Spot Prices'!Q19/'Spot Prices'!P19*WindFarmRevenue!P19</f>
        <v>284881092.33731693</v>
      </c>
      <c r="R19" s="49">
        <f>'Spot Prices'!R19/'Spot Prices'!Q19*WindFarmRevenue!Q19</f>
        <v>286631182.12257314</v>
      </c>
      <c r="S19" s="49">
        <f>'Spot Prices'!S19/'Spot Prices'!R19*WindFarmRevenue!R19</f>
        <v>310126407.12150764</v>
      </c>
      <c r="T19" s="49">
        <f>'Spot Prices'!T19/'Spot Prices'!S19*WindFarmRevenue!S19</f>
        <v>309166900.71895498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250216181.13358596</v>
      </c>
      <c r="Q20" s="40">
        <f>'Spot Prices'!Q20/'Spot Prices'!P20*WindFarmRevenue!P20</f>
        <v>264654216.69236225</v>
      </c>
      <c r="R20" s="40">
        <f>'Spot Prices'!R20/'Spot Prices'!Q20*WindFarmRevenue!Q20</f>
        <v>268481436.03299963</v>
      </c>
      <c r="S20" s="40">
        <f>'Spot Prices'!S20/'Spot Prices'!R20*WindFarmRevenue!R20</f>
        <v>293775749.20563364</v>
      </c>
      <c r="T20" s="40">
        <f>'Spot Prices'!T20/'Spot Prices'!S20*WindFarmRevenue!S20</f>
        <v>291246040.50582665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223959167.79807377</v>
      </c>
      <c r="Q21" s="49">
        <f>'Spot Prices'!Q21/'Spot Prices'!P21*WindFarmRevenue!P21</f>
        <v>234590503.75307548</v>
      </c>
      <c r="R21" s="49">
        <f>'Spot Prices'!R21/'Spot Prices'!Q21*WindFarmRevenue!Q21</f>
        <v>232999492.16367272</v>
      </c>
      <c r="S21" s="49">
        <f>'Spot Prices'!S21/'Spot Prices'!R21*WindFarmRevenue!R21</f>
        <v>252757146.12798005</v>
      </c>
      <c r="T21" s="49">
        <f>'Spot Prices'!T21/'Spot Prices'!S21*WindFarmRevenue!S21</f>
        <v>248249080.36370119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193472890.3186802</v>
      </c>
      <c r="Q22" s="19">
        <f>'Spot Prices'!Q22/'Spot Prices'!P22*WindFarmRevenue!P22</f>
        <v>196867581.07350221</v>
      </c>
      <c r="R22" s="19">
        <f>'Spot Prices'!R22/'Spot Prices'!Q22*WindFarmRevenue!Q22</f>
        <v>183182398.2035898</v>
      </c>
      <c r="S22" s="19">
        <f>'Spot Prices'!S22/'Spot Prices'!R22*WindFarmRevenue!R22</f>
        <v>193932835.00736141</v>
      </c>
      <c r="T22" s="19">
        <f>'Spot Prices'!T22/'Spot Prices'!S22*WindFarmRevenue!S22</f>
        <v>184017529.75820023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158434909.61085388</v>
      </c>
      <c r="Q23" s="19">
        <f>'Spot Prices'!Q23/'Spot Prices'!P23*WindFarmRevenue!P23</f>
        <v>164118573.84985617</v>
      </c>
      <c r="R23" s="19">
        <f>'Spot Prices'!R23/'Spot Prices'!Q23*WindFarmRevenue!Q23</f>
        <v>152080701.18717909</v>
      </c>
      <c r="S23" s="19">
        <f>'Spot Prices'!S23/'Spot Prices'!R23*WindFarmRevenue!R23</f>
        <v>159591469.50470939</v>
      </c>
      <c r="T23" s="19">
        <f>'Spot Prices'!T23/'Spot Prices'!S23*WindFarmRevenue!S23</f>
        <v>143235779.32362965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29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247623907.57919657</v>
      </c>
      <c r="Q24" s="49">
        <f>'Spot Prices'!Q24/'Spot Prices'!P24*WindFarmRevenue!P24</f>
        <v>259082332.80298129</v>
      </c>
      <c r="R24" s="49">
        <f>'Spot Prices'!R24/'Spot Prices'!Q24*WindFarmRevenue!Q24</f>
        <v>258388637.30092216</v>
      </c>
      <c r="S24" s="49">
        <f>'Spot Prices'!S24/'Spot Prices'!R24*WindFarmRevenue!R24</f>
        <v>279054558.4835698</v>
      </c>
      <c r="T24" s="49">
        <f>'Spot Prices'!T24/'Spot Prices'!S24*WindFarmRevenue!S24</f>
        <v>275670027.64431953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231619062.09137496</v>
      </c>
      <c r="G28" s="20">
        <f t="shared" si="4"/>
        <v>229104996.55030301</v>
      </c>
      <c r="H28" s="20">
        <f t="shared" si="4"/>
        <v>225690951.33683783</v>
      </c>
      <c r="I28" s="20">
        <f t="shared" si="4"/>
        <v>258877710.88494796</v>
      </c>
      <c r="J28" s="20">
        <f t="shared" si="4"/>
        <v>271935789.17289352</v>
      </c>
      <c r="K28" s="20">
        <f t="shared" si="4"/>
        <v>255817011.35062519</v>
      </c>
      <c r="L28" s="20">
        <f t="shared" si="4"/>
        <v>283254955.85211533</v>
      </c>
      <c r="M28" s="20">
        <f t="shared" si="4"/>
        <v>279906940.9689309</v>
      </c>
      <c r="N28" s="20">
        <f t="shared" si="4"/>
        <v>342634168.02089983</v>
      </c>
      <c r="O28" s="20">
        <f t="shared" si="4"/>
        <v>316633540.09753859</v>
      </c>
      <c r="P28" s="21">
        <f>(O28*'Spot Prices'!P5/'Spot Prices'!O5)*($E$26)</f>
        <v>328183151.59114933</v>
      </c>
      <c r="Q28" s="21">
        <f>(P28*'Spot Prices'!Q5/'Spot Prices'!P5)*($E$26)</f>
        <v>345967887.84998453</v>
      </c>
      <c r="R28" s="21">
        <f>(Q28*'Spot Prices'!R5/'Spot Prices'!Q5)*($E$26)</f>
        <v>333944362.20323831</v>
      </c>
      <c r="S28" s="21">
        <f>(R28*'Spot Prices'!S5/'Spot Prices'!R5)*($E$26)</f>
        <v>358633819.68038255</v>
      </c>
      <c r="T28" s="21">
        <f>(S28*'Spot Prices'!T5/'Spot Prices'!S5)*($E$26)</f>
        <v>346112750.53349996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191719714.74138284</v>
      </c>
      <c r="G29" s="20">
        <f t="shared" si="5"/>
        <v>194850724.22369736</v>
      </c>
      <c r="H29" s="20">
        <f t="shared" si="5"/>
        <v>192812950.20719337</v>
      </c>
      <c r="I29" s="20">
        <f t="shared" si="5"/>
        <v>217720735.50730565</v>
      </c>
      <c r="J29" s="20">
        <f t="shared" si="5"/>
        <v>223095488.14585212</v>
      </c>
      <c r="K29" s="20">
        <f t="shared" si="5"/>
        <v>214155654.28238344</v>
      </c>
      <c r="L29" s="20">
        <f t="shared" si="5"/>
        <v>227175197.05975193</v>
      </c>
      <c r="M29" s="20">
        <f t="shared" si="5"/>
        <v>231675018.18449754</v>
      </c>
      <c r="N29" s="20">
        <f t="shared" si="5"/>
        <v>276411669.1995635</v>
      </c>
      <c r="O29" s="20">
        <f t="shared" si="5"/>
        <v>261712450.50887397</v>
      </c>
      <c r="P29" s="21">
        <f>(O29*'Spot Prices'!P6/'Spot Prices'!O6)*($E$26)</f>
        <v>277746821.77343613</v>
      </c>
      <c r="Q29" s="21">
        <f>(P29*'Spot Prices'!Q6/'Spot Prices'!P6)*($E$26)</f>
        <v>287835679.23271728</v>
      </c>
      <c r="R29" s="21">
        <f>(Q29*'Spot Prices'!R6/'Spot Prices'!Q6)*($E$26)</f>
        <v>288145713.94529587</v>
      </c>
      <c r="S29" s="21">
        <f>(R29*'Spot Prices'!S6/'Spot Prices'!R6)*($E$26)</f>
        <v>305155975.39865661</v>
      </c>
      <c r="T29" s="21">
        <f>(S29*'Spot Prices'!T6/'Spot Prices'!S6)*($E$26)</f>
        <v>304866292.13728034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172637018.40492737</v>
      </c>
      <c r="G30" s="51">
        <f t="shared" si="6"/>
        <v>176821521.944785</v>
      </c>
      <c r="H30" s="51">
        <f t="shared" si="6"/>
        <v>175447732.52103305</v>
      </c>
      <c r="I30" s="51">
        <f t="shared" si="6"/>
        <v>195730465.20357046</v>
      </c>
      <c r="J30" s="51">
        <f t="shared" si="6"/>
        <v>199973158.26074478</v>
      </c>
      <c r="K30" s="51">
        <f t="shared" si="6"/>
        <v>192419800.94606227</v>
      </c>
      <c r="L30" s="51">
        <f t="shared" si="6"/>
        <v>203205426.16935888</v>
      </c>
      <c r="M30" s="51">
        <f t="shared" si="6"/>
        <v>207738104.71070328</v>
      </c>
      <c r="N30" s="51">
        <f t="shared" si="6"/>
        <v>244049882.31519783</v>
      </c>
      <c r="O30" s="51">
        <f t="shared" si="6"/>
        <v>232906975.57270044</v>
      </c>
      <c r="P30" s="52">
        <f>(O30*'Spot Prices'!P7/'Spot Prices'!O7)*($E$26)</f>
        <v>251381528.14387393</v>
      </c>
      <c r="Q30" s="52">
        <f>(P30*'Spot Prices'!Q7/'Spot Prices'!P7)*($E$26)</f>
        <v>264403643.96740252</v>
      </c>
      <c r="R30" s="52">
        <f>(Q30*'Spot Prices'!R7/'Spot Prices'!Q7)*($E$26)</f>
        <v>266027936.09818381</v>
      </c>
      <c r="S30" s="52">
        <f>(R30*'Spot Prices'!S7/'Spot Prices'!R7)*($E$26)</f>
        <v>287834308.20446825</v>
      </c>
      <c r="T30" s="52">
        <f>(S30*'Spot Prices'!T7/'Spot Prices'!S7)*($E$26)</f>
        <v>286943771.78043425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159191208.8771807</v>
      </c>
      <c r="G31" s="43">
        <f t="shared" si="7"/>
        <v>163502247.26999223</v>
      </c>
      <c r="H31" s="43">
        <f t="shared" si="7"/>
        <v>162431490.84100857</v>
      </c>
      <c r="I31" s="43">
        <f t="shared" si="7"/>
        <v>179123861.29228073</v>
      </c>
      <c r="J31" s="43">
        <f t="shared" si="7"/>
        <v>182875039.04847458</v>
      </c>
      <c r="K31" s="43">
        <f t="shared" si="7"/>
        <v>177359959.70275822</v>
      </c>
      <c r="L31" s="43">
        <f t="shared" si="7"/>
        <v>186446144.14598992</v>
      </c>
      <c r="M31" s="43">
        <f t="shared" si="7"/>
        <v>189559458.86714646</v>
      </c>
      <c r="N31" s="43">
        <f t="shared" si="7"/>
        <v>221007280.8418774</v>
      </c>
      <c r="O31" s="43">
        <f t="shared" si="7"/>
        <v>211101891.01878488</v>
      </c>
      <c r="P31" s="44">
        <f>(O31*'Spot Prices'!P8/'Spot Prices'!O8)*($E$26)</f>
        <v>229863503.42807633</v>
      </c>
      <c r="Q31" s="44">
        <f>(P31*'Spot Prices'!Q8/'Spot Prices'!P8)*($E$26)</f>
        <v>243127143.77748933</v>
      </c>
      <c r="R31" s="44">
        <f>(Q31*'Spot Prices'!R8/'Spot Prices'!Q8)*($E$26)</f>
        <v>246643055.66632491</v>
      </c>
      <c r="S31" s="44">
        <f>(R31*'Spot Prices'!S8/'Spot Prices'!R8)*($E$26)</f>
        <v>269879919.95035172</v>
      </c>
      <c r="T31" s="44">
        <f>(S31*'Spot Prices'!T8/'Spot Prices'!S8)*($E$26)</f>
        <v>267555978.70180523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147527996.24630097</v>
      </c>
      <c r="G32" s="51">
        <f t="shared" si="8"/>
        <v>151581198.77374551</v>
      </c>
      <c r="H32" s="51">
        <f t="shared" si="8"/>
        <v>150132823.60645455</v>
      </c>
      <c r="I32" s="51">
        <f t="shared" si="8"/>
        <v>163768003.41041145</v>
      </c>
      <c r="J32" s="51">
        <f t="shared" si="8"/>
        <v>167410769.5780499</v>
      </c>
      <c r="K32" s="51">
        <f t="shared" si="8"/>
        <v>162040417.74976677</v>
      </c>
      <c r="L32" s="51">
        <f t="shared" si="8"/>
        <v>170524515.11401439</v>
      </c>
      <c r="M32" s="51">
        <f t="shared" si="8"/>
        <v>173131134.15068269</v>
      </c>
      <c r="N32" s="51">
        <f t="shared" si="8"/>
        <v>200719652.51933756</v>
      </c>
      <c r="O32" s="51">
        <f t="shared" si="8"/>
        <v>191848441.54211017</v>
      </c>
      <c r="P32" s="52">
        <f>(O32*'Spot Prices'!P9/'Spot Prices'!O9)*($E$26)</f>
        <v>205300290.34113625</v>
      </c>
      <c r="Q32" s="52">
        <f>(P32*'Spot Prices'!Q9/'Spot Prices'!P9)*($E$26)</f>
        <v>215045889.86150911</v>
      </c>
      <c r="R32" s="52">
        <f>(Q32*'Spot Prices'!R9/'Spot Prices'!Q9)*($E$26)</f>
        <v>213587431.40922999</v>
      </c>
      <c r="S32" s="52">
        <f>(R32*'Spot Prices'!S9/'Spot Prices'!R9)*($E$26)</f>
        <v>231699001.18872297</v>
      </c>
      <c r="T32" s="52">
        <f>(S32*'Spot Prices'!T9/'Spot Prices'!S9)*($E$26)</f>
        <v>227566519.27524376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134321583.65589169</v>
      </c>
      <c r="G33" s="20">
        <f t="shared" si="9"/>
        <v>137776940.64275193</v>
      </c>
      <c r="H33" s="20">
        <f t="shared" si="9"/>
        <v>135142772.5694764</v>
      </c>
      <c r="I33" s="20">
        <f t="shared" si="9"/>
        <v>146639583.95769259</v>
      </c>
      <c r="J33" s="20">
        <f t="shared" si="9"/>
        <v>150115511.16541782</v>
      </c>
      <c r="K33" s="20">
        <f t="shared" si="9"/>
        <v>144478441.53195506</v>
      </c>
      <c r="L33" s="20">
        <f t="shared" si="9"/>
        <v>150745360.55180338</v>
      </c>
      <c r="M33" s="20">
        <f t="shared" si="9"/>
        <v>153121760.40263003</v>
      </c>
      <c r="N33" s="20">
        <f t="shared" si="9"/>
        <v>177870578.52197519</v>
      </c>
      <c r="O33" s="20">
        <f t="shared" si="9"/>
        <v>168485039.17937449</v>
      </c>
      <c r="P33" s="21">
        <f>(O33*'Spot Prices'!P10/'Spot Prices'!O10)*($E$26)</f>
        <v>175848224.05314669</v>
      </c>
      <c r="Q33" s="21">
        <f>(P33*'Spot Prices'!Q10/'Spot Prices'!P10)*($E$26)</f>
        <v>178933671.00885099</v>
      </c>
      <c r="R33" s="21">
        <f>(Q33*'Spot Prices'!R10/'Spot Prices'!Q10)*($E$26)</f>
        <v>166495157.79104185</v>
      </c>
      <c r="S33" s="21">
        <f>(R33*'Spot Prices'!S10/'Spot Prices'!R10)*($E$26)</f>
        <v>176266269.47818813</v>
      </c>
      <c r="T33" s="21">
        <f>(S33*'Spot Prices'!T10/'Spot Prices'!S10)*($E$26)</f>
        <v>167254211.94321322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115923857.75351126</v>
      </c>
      <c r="G34" s="20">
        <f t="shared" si="10"/>
        <v>115615001.27759863</v>
      </c>
      <c r="H34" s="20">
        <f t="shared" si="10"/>
        <v>110621606.72693923</v>
      </c>
      <c r="I34" s="20">
        <f t="shared" si="10"/>
        <v>123321582.26968269</v>
      </c>
      <c r="J34" s="20">
        <f t="shared" si="10"/>
        <v>125989994.93799542</v>
      </c>
      <c r="K34" s="20">
        <f t="shared" si="10"/>
        <v>122787858.18800649</v>
      </c>
      <c r="L34" s="20">
        <f t="shared" si="10"/>
        <v>121234915.349226</v>
      </c>
      <c r="M34" s="20">
        <f t="shared" si="10"/>
        <v>126391395.64109099</v>
      </c>
      <c r="N34" s="20">
        <f t="shared" si="10"/>
        <v>139863672.27853337</v>
      </c>
      <c r="O34" s="20">
        <f t="shared" si="10"/>
        <v>141605883.72986951</v>
      </c>
      <c r="P34" s="21">
        <f>(O34*'Spot Prices'!P11/'Spot Prices'!O11)*($E$26)</f>
        <v>140795235.9662849</v>
      </c>
      <c r="Q34" s="21">
        <f>(P34*'Spot Prices'!Q11/'Spot Prices'!P11)*($E$26)</f>
        <v>145846097.86060467</v>
      </c>
      <c r="R34" s="21">
        <f>(Q34*'Spot Prices'!R11/'Spot Prices'!Q11)*($E$26)</f>
        <v>135148486.29105452</v>
      </c>
      <c r="S34" s="21">
        <f>(R34*'Spot Prices'!S11/'Spot Prices'!R11)*($E$26)</f>
        <v>141823027.90661228</v>
      </c>
      <c r="T34" s="21">
        <f>(S34*'Spot Prices'!T11/'Spot Prices'!S11)*($E$26)</f>
        <v>127288331.83430919</v>
      </c>
    </row>
    <row r="35" spans="2:20" x14ac:dyDescent="0.3">
      <c r="B35" s="9" t="s">
        <v>29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160709321.57497776</v>
      </c>
      <c r="G35" s="51">
        <f t="shared" si="11"/>
        <v>164538251.48747715</v>
      </c>
      <c r="H35" s="51">
        <f t="shared" si="11"/>
        <v>163078223.09445342</v>
      </c>
      <c r="I35" s="51">
        <f t="shared" si="11"/>
        <v>180346251.54509073</v>
      </c>
      <c r="J35" s="51">
        <f t="shared" si="11"/>
        <v>184479508.9800874</v>
      </c>
      <c r="K35" s="51">
        <f t="shared" si="11"/>
        <v>177935267.8637796</v>
      </c>
      <c r="L35" s="51">
        <f t="shared" si="11"/>
        <v>187408294.77716425</v>
      </c>
      <c r="M35" s="51">
        <f t="shared" si="11"/>
        <v>190851538.89234897</v>
      </c>
      <c r="N35" s="51">
        <f t="shared" si="11"/>
        <v>223249356.93948174</v>
      </c>
      <c r="O35" s="51">
        <f t="shared" si="11"/>
        <v>212755000.88073504</v>
      </c>
      <c r="P35" s="52">
        <f>(O35*'Spot Prices'!P12/'Spot Prices'!O12)*($E$26)</f>
        <v>228421863.60528803</v>
      </c>
      <c r="Q35" s="52">
        <f>(P35*'Spot Prices'!Q12/'Spot Prices'!P12)*($E$26)</f>
        <v>238991743.02115843</v>
      </c>
      <c r="R35" s="52">
        <f>(Q35*'Spot Prices'!R12/'Spot Prices'!Q12)*($E$26)</f>
        <v>238351840.27144402</v>
      </c>
      <c r="S35" s="52">
        <f>(R35*'Spot Prices'!S12/'Spot Prices'!R12)*($E$26)</f>
        <v>257415218.58498839</v>
      </c>
      <c r="T35" s="52">
        <f>(S35*'Spot Prices'!T12/'Spot Prices'!S12)*($E$26)</f>
        <v>254293141.84656253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29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25</v>
      </c>
      <c r="P15" t="s">
        <v>69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29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68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29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  <c r="J38" s="11" t="s">
        <v>67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-1.7724215447857072E-2</v>
      </c>
      <c r="N6" s="14">
        <f>'Spot Prices'!N29</f>
        <v>3.5568558588449095E-2</v>
      </c>
      <c r="O6" s="14">
        <f>'Spot Prices'!O29</f>
        <v>-4.1758380382165949E-2</v>
      </c>
      <c r="P6" s="14">
        <f>'Spot Prices'!P29</f>
        <v>-4.1758380382165949E-2</v>
      </c>
      <c r="Q6" s="14">
        <f>'Spot Prices'!Q29</f>
        <v>-4.1758380382165949E-2</v>
      </c>
      <c r="R6" s="14">
        <f>'Spot Prices'!R29</f>
        <v>-4.1758380382165949E-2</v>
      </c>
      <c r="S6" s="14">
        <f>'Spot Prices'!S29</f>
        <v>-4.1758380382165949E-2</v>
      </c>
      <c r="T6" s="14">
        <f>'Spot Prices'!T29</f>
        <v>-4.175838038216606E-2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-6.7557306994704192E-2</v>
      </c>
      <c r="N7" s="14">
        <f>'Spot Prices'!N30</f>
        <v>-5.6352466223221764E-3</v>
      </c>
      <c r="O7" s="14">
        <f>'Spot Prices'!O30</f>
        <v>-6.3046579280485182E-2</v>
      </c>
      <c r="P7" s="14">
        <f>'Spot Prices'!P30</f>
        <v>-6.3046579280485071E-2</v>
      </c>
      <c r="Q7" s="14">
        <f>'Spot Prices'!Q30</f>
        <v>-6.3046579280485071E-2</v>
      </c>
      <c r="R7" s="14">
        <f>'Spot Prices'!R30</f>
        <v>-6.304657928048496E-2</v>
      </c>
      <c r="S7" s="14">
        <f>'Spot Prices'!S30</f>
        <v>-6.3046579280485182E-2</v>
      </c>
      <c r="T7" s="14">
        <f>'Spot Prices'!T30</f>
        <v>-6.3046579280485071E-2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-7.9355926177955727E-2</v>
      </c>
      <c r="N8" s="46">
        <f>'Spot Prices'!N31</f>
        <v>-1.4829489152154318E-2</v>
      </c>
      <c r="O8" s="46">
        <f>'Spot Prices'!O31</f>
        <v>-7.1880686085224244E-2</v>
      </c>
      <c r="P8" s="46">
        <f>'Spot Prices'!P31</f>
        <v>-7.1880686085224132E-2</v>
      </c>
      <c r="Q8" s="46">
        <f>'Spot Prices'!Q31</f>
        <v>-7.1880686085224021E-2</v>
      </c>
      <c r="R8" s="46">
        <f>'Spot Prices'!R31</f>
        <v>-7.188068608522391E-2</v>
      </c>
      <c r="S8" s="46">
        <f>'Spot Prices'!S31</f>
        <v>-7.188068608522391E-2</v>
      </c>
      <c r="T8" s="46">
        <f>'Spot Prices'!T31</f>
        <v>-7.1880686085223799E-2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-8.6973172180306202E-2</v>
      </c>
      <c r="N9" s="41">
        <f>'Spot Prices'!N32</f>
        <v>-1.7607535550280162E-2</v>
      </c>
      <c r="O9" s="41">
        <f>'Spot Prices'!O32</f>
        <v>-8.1340373805176669E-2</v>
      </c>
      <c r="P9" s="41">
        <f>'Spot Prices'!P32</f>
        <v>-8.1340373805176669E-2</v>
      </c>
      <c r="Q9" s="41">
        <f>'Spot Prices'!Q32</f>
        <v>-8.1340373805176669E-2</v>
      </c>
      <c r="R9" s="41">
        <f>'Spot Prices'!R32</f>
        <v>-8.1340373805176669E-2</v>
      </c>
      <c r="S9" s="41">
        <f>'Spot Prices'!S32</f>
        <v>-8.1340373805176669E-2</v>
      </c>
      <c r="T9" s="41">
        <f>'Spot Prices'!T32</f>
        <v>-8.1340373805176669E-2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-8.9448567881447394E-2</v>
      </c>
      <c r="N10" s="46">
        <f>'Spot Prices'!N33</f>
        <v>-2.0870529005726945E-2</v>
      </c>
      <c r="O10" s="46">
        <f>'Spot Prices'!O33</f>
        <v>-8.3313747056609655E-2</v>
      </c>
      <c r="P10" s="46">
        <f>'Spot Prices'!P33</f>
        <v>-8.3313747056609655E-2</v>
      </c>
      <c r="Q10" s="46">
        <f>'Spot Prices'!Q33</f>
        <v>-8.3313747056609766E-2</v>
      </c>
      <c r="R10" s="46">
        <f>'Spot Prices'!R33</f>
        <v>-8.3313747056609766E-2</v>
      </c>
      <c r="S10" s="46">
        <f>'Spot Prices'!S33</f>
        <v>-8.3313747056609877E-2</v>
      </c>
      <c r="T10" s="46">
        <f>'Spot Prices'!T33</f>
        <v>-8.3313747056609877E-2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-9.6333530520449795E-2</v>
      </c>
      <c r="N11" s="14">
        <f>'Spot Prices'!N34</f>
        <v>-2.5247970369506767E-2</v>
      </c>
      <c r="O11" s="14">
        <f>'Spot Prices'!O34</f>
        <v>-9.1096309340822579E-2</v>
      </c>
      <c r="P11" s="14">
        <f>'Spot Prices'!P34</f>
        <v>-9.1096309340822579E-2</v>
      </c>
      <c r="Q11" s="14">
        <f>'Spot Prices'!Q34</f>
        <v>-9.1096309340822579E-2</v>
      </c>
      <c r="R11" s="14">
        <f>'Spot Prices'!R34</f>
        <v>-9.1096309340822579E-2</v>
      </c>
      <c r="S11" s="14">
        <f>'Spot Prices'!S34</f>
        <v>-9.1096309340822579E-2</v>
      </c>
      <c r="T11" s="14">
        <f>'Spot Prices'!T34</f>
        <v>-9.1096309340822579E-2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-0.11173060127539836</v>
      </c>
      <c r="N12" s="14">
        <f>'Spot Prices'!N35</f>
        <v>-4.506543320307721E-2</v>
      </c>
      <c r="O12" s="14">
        <f>'Spot Prices'!O35</f>
        <v>-0.11133703858509059</v>
      </c>
      <c r="P12" s="14">
        <f>'Spot Prices'!P35</f>
        <v>-0.11133703858509059</v>
      </c>
      <c r="Q12" s="14">
        <f>'Spot Prices'!Q35</f>
        <v>-0.1113370385850907</v>
      </c>
      <c r="R12" s="14">
        <f>'Spot Prices'!R35</f>
        <v>-0.11133703858509059</v>
      </c>
      <c r="S12" s="14">
        <f>'Spot Prices'!S35</f>
        <v>-0.11133703858509059</v>
      </c>
      <c r="T12" s="14">
        <f>'Spot Prices'!T35</f>
        <v>-0.11133703858509048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-8.3242875005589356E-2</v>
      </c>
      <c r="N13" s="46">
        <f>'Spot Prices'!N36</f>
        <v>-1.7155407240401099E-2</v>
      </c>
      <c r="O13" s="46">
        <f>'Spot Prices'!O36</f>
        <v>-7.7545194087397351E-2</v>
      </c>
      <c r="P13" s="46">
        <f>'Spot Prices'!P36</f>
        <v>-7.7545194087397351E-2</v>
      </c>
      <c r="Q13" s="46">
        <f>'Spot Prices'!Q36</f>
        <v>-7.7545194087397351E-2</v>
      </c>
      <c r="R13" s="46">
        <f>'Spot Prices'!R36</f>
        <v>-7.7545194087397351E-2</v>
      </c>
      <c r="S13" s="46">
        <f>'Spot Prices'!S36</f>
        <v>-7.7545194087397462E-2</v>
      </c>
      <c r="T13" s="46">
        <f>'Spot Prices'!T36</f>
        <v>-7.7545194087397462E-2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112.38754765095614</v>
      </c>
      <c r="Q17" s="65">
        <f>'Spot Prices'!Q17/'Spot Prices'!P17*WindFarmAvPrice!P17</f>
        <v>118.47799709681803</v>
      </c>
      <c r="R17" s="65">
        <f>'Spot Prices'!R17/'Spot Prices'!Q17*WindFarmAvPrice!Q17</f>
        <v>114.36049577170546</v>
      </c>
      <c r="S17" s="65">
        <f>'Spot Prices'!S17/'Spot Prices'!R17*WindFarmAvPrice!R17</f>
        <v>122.81549282208918</v>
      </c>
      <c r="T17" s="65">
        <f>'Spot Prices'!T17/'Spot Prices'!S17*WindFarmAvPrice!S17</f>
        <v>118.52760586456709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96.278766570747905</v>
      </c>
      <c r="Q18" s="65">
        <f>'Spot Prices'!Q18/'Spot Prices'!P18*WindFarmAvPrice!P18</f>
        <v>99.775990215236703</v>
      </c>
      <c r="R18" s="65">
        <f>'Spot Prices'!R18/'Spot Prices'!Q18*WindFarmAvPrice!Q18</f>
        <v>99.883461326987288</v>
      </c>
      <c r="S18" s="65">
        <f>'Spot Prices'!S18/'Spot Prices'!R18*WindFarmAvPrice!R18</f>
        <v>105.77993560999974</v>
      </c>
      <c r="T18" s="65">
        <f>'Spot Prices'!T18/'Spot Prices'!S18*WindFarmAvPrice!S18</f>
        <v>105.67951916986401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88.30326827591999</v>
      </c>
      <c r="Q19" s="67">
        <f>'Spot Prices'!Q19/'Spot Prices'!P19*WindFarmAvPrice!P19</f>
        <v>92.877571708537459</v>
      </c>
      <c r="R19" s="67">
        <f>'Spot Prices'!R19/'Spot Prices'!Q19*WindFarmAvPrice!Q19</f>
        <v>93.448139899612954</v>
      </c>
      <c r="S19" s="67">
        <f>'Spot Prices'!S19/'Spot Prices'!R19*WindFarmAvPrice!R19</f>
        <v>101.10810577078747</v>
      </c>
      <c r="T19" s="67">
        <f>'Spot Prices'!T19/'Spot Prices'!S19*WindFarmAvPrice!S19</f>
        <v>100.79528534463451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81.594532113552845</v>
      </c>
      <c r="Q20" s="69">
        <f>'Spot Prices'!Q20/'Spot Prices'!P20*WindFarmAvPrice!P20</f>
        <v>86.302719852331592</v>
      </c>
      <c r="R20" s="69">
        <f>'Spot Prices'!R20/'Spot Prices'!Q20*WindFarmAvPrice!Q20</f>
        <v>87.550761325830578</v>
      </c>
      <c r="S20" s="69">
        <f>'Spot Prices'!S20/'Spot Prices'!R20*WindFarmAvPrice!R20</f>
        <v>95.799139344808026</v>
      </c>
      <c r="T20" s="69">
        <f>'Spot Prices'!T20/'Spot Prices'!S20*WindFarmAvPrice!S20</f>
        <v>94.974211089532091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73.020476712782937</v>
      </c>
      <c r="Q21" s="67">
        <f>'Spot Prices'!Q21/'Spot Prices'!P21*WindFarmAvPrice!P21</f>
        <v>76.486756870726325</v>
      </c>
      <c r="R21" s="67">
        <f>'Spot Prices'!R21/'Spot Prices'!Q21*WindFarmAvPrice!Q21</f>
        <v>75.968017558306215</v>
      </c>
      <c r="S21" s="67">
        <f>'Spot Prices'!S21/'Spot Prices'!R21*WindFarmAvPrice!R21</f>
        <v>82.40987624792551</v>
      </c>
      <c r="T21" s="67">
        <f>'Spot Prices'!T21/'Spot Prices'!S21*WindFarmAvPrice!S21</f>
        <v>80.94004978626883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63.313752960236826</v>
      </c>
      <c r="Q22" s="65">
        <f>'Spot Prices'!Q22/'Spot Prices'!P22*WindFarmAvPrice!P22</f>
        <v>64.424661116274478</v>
      </c>
      <c r="R22" s="65">
        <f>'Spot Prices'!R22/'Spot Prices'!Q22*WindFarmAvPrice!Q22</f>
        <v>59.946202733737763</v>
      </c>
      <c r="S22" s="65">
        <f>'Spot Prices'!S22/'Spot Prices'!R22*WindFarmAvPrice!R22</f>
        <v>63.464269264337972</v>
      </c>
      <c r="T22" s="65">
        <f>'Spot Prices'!T22/'Spot Prices'!S22*WindFarmAvPrice!S22</f>
        <v>60.219498454139782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50.986531096977942</v>
      </c>
      <c r="Q23" s="65">
        <f>'Spot Prices'!Q23/'Spot Prices'!P23*WindFarmAvPrice!P23</f>
        <v>52.815612352986804</v>
      </c>
      <c r="R23" s="65">
        <f>'Spot Prices'!R23/'Spot Prices'!Q23*WindFarmAvPrice!Q23</f>
        <v>48.941659507843148</v>
      </c>
      <c r="S23" s="65">
        <f>'Spot Prices'!S23/'Spot Prices'!R23*WindFarmAvPrice!R23</f>
        <v>51.358727964059959</v>
      </c>
      <c r="T23" s="65">
        <f>'Spot Prices'!T23/'Spot Prices'!S23*WindFarmAvPrice!S23</f>
        <v>46.095242106817864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29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80.743213429065165</v>
      </c>
      <c r="Q24" s="67">
        <f>'Spot Prices'!Q24/'Spot Prices'!P24*WindFarmAvPrice!P24</f>
        <v>84.47948462537174</v>
      </c>
      <c r="R24" s="67">
        <f>'Spot Prices'!R24/'Spot Prices'!Q24*WindFarmAvPrice!Q24</f>
        <v>84.253289971854159</v>
      </c>
      <c r="S24" s="67">
        <f>'Spot Prices'!S24/'Spot Prices'!R24*WindFarmAvPrice!R24</f>
        <v>90.991867442307353</v>
      </c>
      <c r="T24" s="67">
        <f>'Spot Prices'!T24/'Spot Prices'!S24*WindFarmAvPrice!S24</f>
        <v>89.888266830466435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88.806429813978539</v>
      </c>
      <c r="G28" s="4">
        <f t="shared" si="4"/>
        <v>73.803351575053924</v>
      </c>
      <c r="H28" s="4">
        <f t="shared" si="4"/>
        <v>76.962453245352577</v>
      </c>
      <c r="I28" s="4">
        <f t="shared" si="4"/>
        <v>85.512737859199675</v>
      </c>
      <c r="J28" s="4">
        <f t="shared" si="4"/>
        <v>88.698375183658968</v>
      </c>
      <c r="K28" s="4">
        <f t="shared" si="4"/>
        <v>82.159567171794237</v>
      </c>
      <c r="L28" s="4">
        <f t="shared" si="4"/>
        <v>92.870347168595245</v>
      </c>
      <c r="M28" s="4">
        <f t="shared" si="4"/>
        <v>91.055629332916652</v>
      </c>
      <c r="N28" s="4">
        <f t="shared" si="4"/>
        <v>114.42285823914764</v>
      </c>
      <c r="O28" s="4">
        <f t="shared" si="4"/>
        <v>103.90438110055165</v>
      </c>
      <c r="P28" s="18">
        <f>(O28*'Spot Prices'!P5/'Spot Prices'!O5)*($E$26)</f>
        <v>107.69442568592871</v>
      </c>
      <c r="Q28" s="18">
        <f>(P28*'Spot Prices'!Q5/'Spot Prices'!P5)*($E$26)</f>
        <v>113.53054782713195</v>
      </c>
      <c r="R28" s="18">
        <f>(Q28*'Spot Prices'!R5/'Spot Prices'!Q5)*($E$26)</f>
        <v>109.5849866885775</v>
      </c>
      <c r="S28" s="18">
        <f>(R28*'Spot Prices'!S5/'Spot Prices'!R5)*($E$26)</f>
        <v>117.68691675600122</v>
      </c>
      <c r="T28" s="18">
        <f>(S28*'Spot Prices'!T5/'Spot Prices'!S5)*($E$26)</f>
        <v>113.57808501308708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75.1606690071483</v>
      </c>
      <c r="G29" s="4">
        <f t="shared" si="5"/>
        <v>63.601733213562241</v>
      </c>
      <c r="H29" s="4">
        <f t="shared" si="5"/>
        <v>62.885308752851898</v>
      </c>
      <c r="I29" s="4">
        <f t="shared" si="5"/>
        <v>71.115973327428279</v>
      </c>
      <c r="J29" s="4">
        <f t="shared" si="5"/>
        <v>72.679490526529207</v>
      </c>
      <c r="K29" s="4">
        <f t="shared" si="5"/>
        <v>69.628400825750361</v>
      </c>
      <c r="L29" s="4">
        <f t="shared" si="5"/>
        <v>74.296889335892871</v>
      </c>
      <c r="M29" s="4">
        <f t="shared" si="5"/>
        <v>75.690500382599097</v>
      </c>
      <c r="N29" s="4">
        <f t="shared" si="5"/>
        <v>90.32889664918423</v>
      </c>
      <c r="O29" s="4">
        <f t="shared" si="5"/>
        <v>85.000954949798142</v>
      </c>
      <c r="P29" s="18">
        <f>(O29*'Spot Prices'!P6/'Spot Prices'!O6)*($E$26)</f>
        <v>90.208719681117927</v>
      </c>
      <c r="Q29" s="18">
        <f>(P29*'Spot Prices'!Q6/'Spot Prices'!P6)*($E$26)</f>
        <v>93.485455337842879</v>
      </c>
      <c r="R29" s="18">
        <f>(Q29*'Spot Prices'!R6/'Spot Prices'!Q6)*($E$26)</f>
        <v>93.586150763626122</v>
      </c>
      <c r="S29" s="18">
        <f>(R29*'Spot Prices'!S6/'Spot Prices'!R6)*($E$26)</f>
        <v>99.110872513279276</v>
      </c>
      <c r="T29" s="18">
        <f>(S29*'Spot Prices'!T6/'Spot Prices'!S6)*($E$26)</f>
        <v>99.016786986197644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67.756450830508129</v>
      </c>
      <c r="G30" s="6">
        <f t="shared" si="6"/>
        <v>57.739698854207063</v>
      </c>
      <c r="H30" s="6">
        <f t="shared" si="6"/>
        <v>57.359155777477412</v>
      </c>
      <c r="I30" s="6">
        <f t="shared" si="6"/>
        <v>64.054464259519904</v>
      </c>
      <c r="J30" s="6">
        <f t="shared" si="6"/>
        <v>65.346689635835389</v>
      </c>
      <c r="K30" s="6">
        <f t="shared" si="6"/>
        <v>62.778547003920544</v>
      </c>
      <c r="L30" s="6">
        <f t="shared" si="6"/>
        <v>66.542481705439215</v>
      </c>
      <c r="M30" s="6">
        <f t="shared" si="6"/>
        <v>67.896945295999245</v>
      </c>
      <c r="N30" s="6">
        <f t="shared" si="6"/>
        <v>79.925875715653135</v>
      </c>
      <c r="O30" s="6">
        <f t="shared" si="6"/>
        <v>75.932853766085074</v>
      </c>
      <c r="P30" s="70">
        <f>(O30*'Spot Prices'!P7/'Spot Prices'!O7)*($E$26)</f>
        <v>81.955968768679256</v>
      </c>
      <c r="Q30" s="70">
        <f>(P30*'Spot Prices'!Q7/'Spot Prices'!P7)*($E$26)</f>
        <v>86.201468132198173</v>
      </c>
      <c r="R30" s="70">
        <f>(Q30*'Spot Prices'!R7/'Spot Prices'!Q7)*($E$26)</f>
        <v>86.731023490240759</v>
      </c>
      <c r="S30" s="70">
        <f>(R30*'Spot Prices'!S7/'Spot Prices'!R7)*($E$26)</f>
        <v>93.840385759205859</v>
      </c>
      <c r="T30" s="70">
        <f>(S30*'Spot Prices'!T7/'Spot Prices'!S7)*($E$26)</f>
        <v>93.55005107990624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62.503336711220619</v>
      </c>
      <c r="G31" s="71">
        <f t="shared" si="7"/>
        <v>53.438714817497512</v>
      </c>
      <c r="H31" s="71">
        <f t="shared" si="7"/>
        <v>53.164749451434915</v>
      </c>
      <c r="I31" s="71">
        <f t="shared" si="7"/>
        <v>58.568316498656301</v>
      </c>
      <c r="J31" s="71">
        <f t="shared" si="7"/>
        <v>59.721283118137904</v>
      </c>
      <c r="K31" s="71">
        <f t="shared" si="7"/>
        <v>57.867684042398558</v>
      </c>
      <c r="L31" s="71">
        <f t="shared" si="7"/>
        <v>61.147422847772077</v>
      </c>
      <c r="M31" s="71">
        <f t="shared" si="7"/>
        <v>62.060776313744775</v>
      </c>
      <c r="N31" s="71">
        <f t="shared" si="7"/>
        <v>72.413355914927664</v>
      </c>
      <c r="O31" s="71">
        <f t="shared" si="7"/>
        <v>68.839512888129264</v>
      </c>
      <c r="P31" s="72">
        <f>(O31*'Spot Prices'!P8/'Spot Prices'!O8)*($E$26)</f>
        <v>74.95760237097798</v>
      </c>
      <c r="Q31" s="72">
        <f>(P31*'Spot Prices'!Q8/'Spot Prices'!P8)*($E$26)</f>
        <v>79.282824359139511</v>
      </c>
      <c r="R31" s="72">
        <f>(Q31*'Spot Prices'!R8/'Spot Prices'!Q8)*($E$26)</f>
        <v>80.429349672659725</v>
      </c>
      <c r="S31" s="72">
        <f>(R31*'Spot Prices'!S8/'Spot Prices'!R8)*($E$26)</f>
        <v>88.006801540287142</v>
      </c>
      <c r="T31" s="72">
        <f>(S31*'Spot Prices'!T8/'Spot Prices'!S8)*($E$26)</f>
        <v>87.248973257657795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57.908048335525834</v>
      </c>
      <c r="G32" s="6">
        <f t="shared" si="8"/>
        <v>49.57396466703625</v>
      </c>
      <c r="H32" s="6">
        <f t="shared" si="8"/>
        <v>49.140803980544661</v>
      </c>
      <c r="I32" s="6">
        <f t="shared" si="8"/>
        <v>53.646122980255491</v>
      </c>
      <c r="J32" s="6">
        <f t="shared" si="8"/>
        <v>54.755678119193391</v>
      </c>
      <c r="K32" s="6">
        <f t="shared" si="8"/>
        <v>52.982055696394958</v>
      </c>
      <c r="L32" s="6">
        <f t="shared" si="8"/>
        <v>55.902836251419778</v>
      </c>
      <c r="M32" s="6">
        <f t="shared" si="8"/>
        <v>56.687764355268747</v>
      </c>
      <c r="N32" s="6">
        <f t="shared" si="8"/>
        <v>65.788275092939443</v>
      </c>
      <c r="O32" s="6">
        <f t="shared" si="8"/>
        <v>62.550976571943856</v>
      </c>
      <c r="P32" s="70">
        <f>(O32*'Spot Prices'!P9/'Spot Prices'!O9)*($E$26)</f>
        <v>66.936867185981086</v>
      </c>
      <c r="Q32" s="70">
        <f>(P32*'Spot Prices'!Q9/'Spot Prices'!P9)*($E$26)</f>
        <v>70.114358555618224</v>
      </c>
      <c r="R32" s="70">
        <f>(Q32*'Spot Prices'!R9/'Spot Prices'!Q9)*($E$26)</f>
        <v>69.638837359061398</v>
      </c>
      <c r="S32" s="70">
        <f>(R32*'Spot Prices'!S9/'Spot Prices'!R9)*($E$26)</f>
        <v>75.544000663239316</v>
      </c>
      <c r="T32" s="70">
        <f>(S32*'Spot Prices'!T9/'Spot Prices'!S9)*($E$26)</f>
        <v>74.196630951626204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52.75180805981325</v>
      </c>
      <c r="G33" s="4">
        <f t="shared" si="9"/>
        <v>45.148676719233386</v>
      </c>
      <c r="H33" s="4">
        <f t="shared" si="9"/>
        <v>44.301566067009091</v>
      </c>
      <c r="I33" s="4">
        <f t="shared" si="9"/>
        <v>48.007862666816116</v>
      </c>
      <c r="J33" s="4">
        <f t="shared" si="9"/>
        <v>49.265778257516537</v>
      </c>
      <c r="K33" s="4">
        <f t="shared" si="9"/>
        <v>47.363094144305634</v>
      </c>
      <c r="L33" s="4">
        <f t="shared" si="9"/>
        <v>49.553876329029073</v>
      </c>
      <c r="M33" s="4">
        <f t="shared" si="9"/>
        <v>50.300669213999171</v>
      </c>
      <c r="N33" s="4">
        <f t="shared" si="9"/>
        <v>58.528791643509066</v>
      </c>
      <c r="O33" s="4">
        <f t="shared" si="9"/>
        <v>55.136511014684402</v>
      </c>
      <c r="P33" s="18">
        <f>(O33*'Spot Prices'!P10/'Spot Prices'!O10)*($E$26)</f>
        <v>57.546103735042671</v>
      </c>
      <c r="Q33" s="18">
        <f>(P33*'Spot Prices'!Q10/'Spot Prices'!P10)*($E$26)</f>
        <v>58.555812258048682</v>
      </c>
      <c r="R33" s="18">
        <f>(Q33*'Spot Prices'!R10/'Spot Prices'!Q10)*($E$26)</f>
        <v>54.485324905697532</v>
      </c>
      <c r="S33" s="18">
        <f>(R33*'Spot Prices'!S10/'Spot Prices'!R10)*($E$26)</f>
        <v>57.682908559344597</v>
      </c>
      <c r="T33" s="18">
        <f>(S33*'Spot Prices'!T10/'Spot Prices'!S10)*($E$26)</f>
        <v>54.733724394612295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45.067441765992804</v>
      </c>
      <c r="G34" s="4">
        <f t="shared" si="10"/>
        <v>37.333494625414509</v>
      </c>
      <c r="H34" s="4">
        <f t="shared" si="10"/>
        <v>38.426810795449008</v>
      </c>
      <c r="I34" s="4">
        <f t="shared" si="10"/>
        <v>41.585863561016964</v>
      </c>
      <c r="J34" s="4">
        <f t="shared" si="10"/>
        <v>41.256699496468023</v>
      </c>
      <c r="K34" s="4">
        <f t="shared" si="10"/>
        <v>40.647070169242532</v>
      </c>
      <c r="L34" s="4">
        <f t="shared" si="10"/>
        <v>40.069345077912168</v>
      </c>
      <c r="M34" s="4">
        <f t="shared" si="10"/>
        <v>43.133193039537936</v>
      </c>
      <c r="N34" s="4">
        <f t="shared" si="10"/>
        <v>47.990399948190273</v>
      </c>
      <c r="O34" s="4">
        <f t="shared" si="10"/>
        <v>45.57071930701197</v>
      </c>
      <c r="P34" s="18">
        <f>(O34*'Spot Prices'!P11/'Spot Prices'!O11)*($E$26)</f>
        <v>45.309841716913787</v>
      </c>
      <c r="Q34" s="18">
        <f>(P34*'Spot Prices'!Q11/'Spot Prices'!P11)*($E$26)</f>
        <v>46.935278482547119</v>
      </c>
      <c r="R34" s="18">
        <f>(Q34*'Spot Prices'!R11/'Spot Prices'!Q11)*($E$26)</f>
        <v>43.49264007480005</v>
      </c>
      <c r="S34" s="18">
        <f>(R34*'Spot Prices'!S11/'Spot Prices'!R11)*($E$26)</f>
        <v>45.640599287044239</v>
      </c>
      <c r="T34" s="18">
        <f>(S34*'Spot Prices'!T11/'Spot Prices'!S11)*($E$26)</f>
        <v>40.963134357781989</v>
      </c>
    </row>
    <row r="35" spans="2:20" x14ac:dyDescent="0.3">
      <c r="B35" s="9" t="s">
        <v>29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63.076036136073022</v>
      </c>
      <c r="G35" s="6">
        <f t="shared" si="11"/>
        <v>53.779357874198084</v>
      </c>
      <c r="H35" s="6">
        <f t="shared" si="11"/>
        <v>53.34758347501726</v>
      </c>
      <c r="I35" s="6">
        <f t="shared" si="11"/>
        <v>59.013975938723469</v>
      </c>
      <c r="J35" s="6">
        <f t="shared" si="11"/>
        <v>60.257147895732132</v>
      </c>
      <c r="K35" s="6">
        <f t="shared" si="11"/>
        <v>58.055823148024785</v>
      </c>
      <c r="L35" s="6">
        <f t="shared" si="11"/>
        <v>61.39408546907336</v>
      </c>
      <c r="M35" s="6">
        <f t="shared" si="11"/>
        <v>62.428959078262253</v>
      </c>
      <c r="N35" s="6">
        <f t="shared" si="11"/>
        <v>73.113365992475224</v>
      </c>
      <c r="O35" s="6">
        <f t="shared" si="11"/>
        <v>69.373440602539546</v>
      </c>
      <c r="P35" s="70">
        <f>(O35*'Spot Prices'!P12/'Spot Prices'!O12)*($E$26)</f>
        <v>74.481965272468145</v>
      </c>
      <c r="Q35" s="70">
        <f>(P35*'Spot Prices'!Q12/'Spot Prices'!P12)*($E$26)</f>
        <v>77.928506593693967</v>
      </c>
      <c r="R35" s="70">
        <f>(Q35*'Spot Prices'!R12/'Spot Prices'!Q12)*($E$26)</f>
        <v>77.719852248484955</v>
      </c>
      <c r="S35" s="70">
        <f>(R35*'Spot Prices'!S12/'Spot Prices'!R12)*($E$26)</f>
        <v>83.935885421118883</v>
      </c>
      <c r="T35" s="70">
        <f>(S35*'Spot Prices'!T12/'Spot Prices'!S12)*($E$26)</f>
        <v>82.917863732918136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71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29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88.806429813978539</v>
      </c>
      <c r="G17" s="16">
        <f>WindFarmAvPrice!G28</f>
        <v>73.803351575053924</v>
      </c>
      <c r="H17" s="16">
        <f>WindFarmAvPrice!H28</f>
        <v>76.962453245352577</v>
      </c>
      <c r="I17" s="16">
        <f>WindFarmAvPrice!I28</f>
        <v>85.512737859199675</v>
      </c>
      <c r="J17" s="16">
        <f>WindFarmAvPrice!J28</f>
        <v>88.698375183658968</v>
      </c>
      <c r="K17" s="16">
        <f>WindFarmAvPrice!K28</f>
        <v>82.159567171794237</v>
      </c>
      <c r="L17" s="16">
        <f>WindFarmAvPrice!L28</f>
        <v>92.870347168595245</v>
      </c>
      <c r="M17" s="16">
        <f>WindFarmAvPrice!M28</f>
        <v>91.055629332916652</v>
      </c>
      <c r="N17" s="16">
        <f>WindFarmAvPrice!N28</f>
        <v>114.42285823914764</v>
      </c>
      <c r="O17" s="16">
        <f>WindFarmAvPrice!O28</f>
        <v>103.90438110055165</v>
      </c>
      <c r="P17" s="16">
        <f>WindFarmAvPrice!P28</f>
        <v>107.69442568592871</v>
      </c>
      <c r="Q17" s="16">
        <f>WindFarmAvPrice!Q28</f>
        <v>113.53054782713195</v>
      </c>
      <c r="R17" s="16">
        <f>WindFarmAvPrice!R28</f>
        <v>109.5849866885775</v>
      </c>
      <c r="S17" s="16">
        <f>WindFarmAvPrice!S28</f>
        <v>117.68691675600122</v>
      </c>
      <c r="T17" s="16">
        <f>WindFarmAvPrice!T28</f>
        <v>113.57808501308708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75.1606690071483</v>
      </c>
      <c r="G18" s="16">
        <f>WindFarmAvPrice!G29</f>
        <v>63.601733213562241</v>
      </c>
      <c r="H18" s="16">
        <f>WindFarmAvPrice!H29</f>
        <v>62.885308752851898</v>
      </c>
      <c r="I18" s="16">
        <f>WindFarmAvPrice!I29</f>
        <v>71.115973327428279</v>
      </c>
      <c r="J18" s="16">
        <f>WindFarmAvPrice!J29</f>
        <v>72.679490526529207</v>
      </c>
      <c r="K18" s="16">
        <f>WindFarmAvPrice!K29</f>
        <v>69.628400825750361</v>
      </c>
      <c r="L18" s="16">
        <f>WindFarmAvPrice!L29</f>
        <v>74.296889335892871</v>
      </c>
      <c r="M18" s="16">
        <f>WindFarmAvPrice!M29</f>
        <v>75.690500382599097</v>
      </c>
      <c r="N18" s="16">
        <f>WindFarmAvPrice!N29</f>
        <v>90.32889664918423</v>
      </c>
      <c r="O18" s="16">
        <f>WindFarmAvPrice!O29</f>
        <v>85.000954949798142</v>
      </c>
      <c r="P18" s="16">
        <f>WindFarmAvPrice!P29</f>
        <v>90.208719681117927</v>
      </c>
      <c r="Q18" s="16">
        <f>WindFarmAvPrice!Q29</f>
        <v>93.485455337842879</v>
      </c>
      <c r="R18" s="16">
        <f>WindFarmAvPrice!R29</f>
        <v>93.586150763626122</v>
      </c>
      <c r="S18" s="16">
        <f>WindFarmAvPrice!S29</f>
        <v>99.110872513279276</v>
      </c>
      <c r="T18" s="16">
        <f>WindFarmAvPrice!T29</f>
        <v>99.016786986197644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67.756450830508129</v>
      </c>
      <c r="G19" s="66">
        <f>WindFarmAvPrice!G30</f>
        <v>57.739698854207063</v>
      </c>
      <c r="H19" s="66">
        <f>WindFarmAvPrice!H30</f>
        <v>57.359155777477412</v>
      </c>
      <c r="I19" s="66">
        <f>WindFarmAvPrice!I30</f>
        <v>64.054464259519904</v>
      </c>
      <c r="J19" s="66">
        <f>WindFarmAvPrice!J30</f>
        <v>65.346689635835389</v>
      </c>
      <c r="K19" s="66">
        <f>WindFarmAvPrice!K30</f>
        <v>62.778547003920544</v>
      </c>
      <c r="L19" s="66">
        <f>WindFarmAvPrice!L30</f>
        <v>66.542481705439215</v>
      </c>
      <c r="M19" s="66">
        <f>WindFarmAvPrice!M30</f>
        <v>67.896945295999245</v>
      </c>
      <c r="N19" s="66">
        <f>WindFarmAvPrice!N30</f>
        <v>79.925875715653135</v>
      </c>
      <c r="O19" s="66">
        <f>WindFarmAvPrice!O30</f>
        <v>75.932853766085074</v>
      </c>
      <c r="P19" s="66">
        <f>WindFarmAvPrice!P30</f>
        <v>81.955968768679256</v>
      </c>
      <c r="Q19" s="66">
        <f>WindFarmAvPrice!Q30</f>
        <v>86.201468132198173</v>
      </c>
      <c r="R19" s="66">
        <f>WindFarmAvPrice!R30</f>
        <v>86.731023490240759</v>
      </c>
      <c r="S19" s="66">
        <f>WindFarmAvPrice!S30</f>
        <v>93.840385759205859</v>
      </c>
      <c r="T19" s="66">
        <f>WindFarmAvPrice!T30</f>
        <v>93.55005107990624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62.503336711220619</v>
      </c>
      <c r="G20" s="68">
        <f>WindFarmAvPrice!G31</f>
        <v>53.438714817497512</v>
      </c>
      <c r="H20" s="68">
        <f>WindFarmAvPrice!H31</f>
        <v>53.164749451434915</v>
      </c>
      <c r="I20" s="68">
        <f>WindFarmAvPrice!I31</f>
        <v>58.568316498656301</v>
      </c>
      <c r="J20" s="68">
        <f>WindFarmAvPrice!J31</f>
        <v>59.721283118137904</v>
      </c>
      <c r="K20" s="68">
        <f>WindFarmAvPrice!K31</f>
        <v>57.867684042398558</v>
      </c>
      <c r="L20" s="68">
        <f>WindFarmAvPrice!L31</f>
        <v>61.147422847772077</v>
      </c>
      <c r="M20" s="68">
        <f>WindFarmAvPrice!M31</f>
        <v>62.060776313744775</v>
      </c>
      <c r="N20" s="68">
        <f>WindFarmAvPrice!N31</f>
        <v>72.413355914927664</v>
      </c>
      <c r="O20" s="68">
        <f>WindFarmAvPrice!O31</f>
        <v>68.839512888129264</v>
      </c>
      <c r="P20" s="68">
        <f>WindFarmAvPrice!P31</f>
        <v>74.95760237097798</v>
      </c>
      <c r="Q20" s="68">
        <f>WindFarmAvPrice!Q31</f>
        <v>79.282824359139511</v>
      </c>
      <c r="R20" s="68">
        <f>WindFarmAvPrice!R31</f>
        <v>80.429349672659725</v>
      </c>
      <c r="S20" s="68">
        <f>WindFarmAvPrice!S31</f>
        <v>88.006801540287142</v>
      </c>
      <c r="T20" s="68">
        <f>WindFarmAvPrice!T31</f>
        <v>87.248973257657795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57.908048335525834</v>
      </c>
      <c r="G21" s="66">
        <f>WindFarmAvPrice!G32</f>
        <v>49.57396466703625</v>
      </c>
      <c r="H21" s="66">
        <f>WindFarmAvPrice!H32</f>
        <v>49.140803980544661</v>
      </c>
      <c r="I21" s="66">
        <f>WindFarmAvPrice!I32</f>
        <v>53.646122980255491</v>
      </c>
      <c r="J21" s="66">
        <f>WindFarmAvPrice!J32</f>
        <v>54.755678119193391</v>
      </c>
      <c r="K21" s="66">
        <f>WindFarmAvPrice!K32</f>
        <v>52.982055696394958</v>
      </c>
      <c r="L21" s="66">
        <f>WindFarmAvPrice!L32</f>
        <v>55.902836251419778</v>
      </c>
      <c r="M21" s="66">
        <f>WindFarmAvPrice!M32</f>
        <v>56.687764355268747</v>
      </c>
      <c r="N21" s="66">
        <f>WindFarmAvPrice!N32</f>
        <v>65.788275092939443</v>
      </c>
      <c r="O21" s="66">
        <f>WindFarmAvPrice!O32</f>
        <v>62.550976571943856</v>
      </c>
      <c r="P21" s="66">
        <f>WindFarmAvPrice!P32</f>
        <v>66.936867185981086</v>
      </c>
      <c r="Q21" s="66">
        <f>WindFarmAvPrice!Q32</f>
        <v>70.114358555618224</v>
      </c>
      <c r="R21" s="66">
        <f>WindFarmAvPrice!R32</f>
        <v>69.638837359061398</v>
      </c>
      <c r="S21" s="66">
        <f>WindFarmAvPrice!S32</f>
        <v>75.544000663239316</v>
      </c>
      <c r="T21" s="66">
        <f>WindFarmAvPrice!T32</f>
        <v>74.196630951626204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52.75180805981325</v>
      </c>
      <c r="G22" s="16">
        <f>WindFarmAvPrice!G33</f>
        <v>45.148676719233386</v>
      </c>
      <c r="H22" s="16">
        <f>WindFarmAvPrice!H33</f>
        <v>44.301566067009091</v>
      </c>
      <c r="I22" s="16">
        <f>WindFarmAvPrice!I33</f>
        <v>48.007862666816116</v>
      </c>
      <c r="J22" s="16">
        <f>WindFarmAvPrice!J33</f>
        <v>49.265778257516537</v>
      </c>
      <c r="K22" s="16">
        <f>WindFarmAvPrice!K33</f>
        <v>47.363094144305634</v>
      </c>
      <c r="L22" s="16">
        <f>WindFarmAvPrice!L33</f>
        <v>49.553876329029073</v>
      </c>
      <c r="M22" s="16">
        <f>WindFarmAvPrice!M33</f>
        <v>50.300669213999171</v>
      </c>
      <c r="N22" s="16">
        <f>WindFarmAvPrice!N33</f>
        <v>58.528791643509066</v>
      </c>
      <c r="O22" s="16">
        <f>WindFarmAvPrice!O33</f>
        <v>55.136511014684402</v>
      </c>
      <c r="P22" s="16">
        <f>WindFarmAvPrice!P33</f>
        <v>57.546103735042671</v>
      </c>
      <c r="Q22" s="16">
        <f>WindFarmAvPrice!Q33</f>
        <v>58.555812258048682</v>
      </c>
      <c r="R22" s="16">
        <f>WindFarmAvPrice!R33</f>
        <v>54.485324905697532</v>
      </c>
      <c r="S22" s="16">
        <f>WindFarmAvPrice!S33</f>
        <v>57.682908559344597</v>
      </c>
      <c r="T22" s="16">
        <f>WindFarmAvPrice!T33</f>
        <v>54.733724394612295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45.067441765992804</v>
      </c>
      <c r="G23" s="16">
        <f>WindFarmAvPrice!G34</f>
        <v>37.333494625414509</v>
      </c>
      <c r="H23" s="16">
        <f>WindFarmAvPrice!H34</f>
        <v>38.426810795449008</v>
      </c>
      <c r="I23" s="16">
        <f>WindFarmAvPrice!I34</f>
        <v>41.585863561016964</v>
      </c>
      <c r="J23" s="16">
        <f>WindFarmAvPrice!J34</f>
        <v>41.256699496468023</v>
      </c>
      <c r="K23" s="16">
        <f>WindFarmAvPrice!K34</f>
        <v>40.647070169242532</v>
      </c>
      <c r="L23" s="16">
        <f>WindFarmAvPrice!L34</f>
        <v>40.069345077912168</v>
      </c>
      <c r="M23" s="16">
        <f>WindFarmAvPrice!M34</f>
        <v>43.133193039537936</v>
      </c>
      <c r="N23" s="16">
        <f>WindFarmAvPrice!N34</f>
        <v>47.990399948190273</v>
      </c>
      <c r="O23" s="16">
        <f>WindFarmAvPrice!O34</f>
        <v>45.57071930701197</v>
      </c>
      <c r="P23" s="16">
        <f>WindFarmAvPrice!P34</f>
        <v>45.309841716913787</v>
      </c>
      <c r="Q23" s="16">
        <f>WindFarmAvPrice!Q34</f>
        <v>46.935278482547119</v>
      </c>
      <c r="R23" s="16">
        <f>WindFarmAvPrice!R34</f>
        <v>43.49264007480005</v>
      </c>
      <c r="S23" s="16">
        <f>WindFarmAvPrice!S34</f>
        <v>45.640599287044239</v>
      </c>
      <c r="T23" s="16">
        <f>WindFarmAvPrice!T34</f>
        <v>40.963134357781989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29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72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112.4350084654686</v>
      </c>
      <c r="G28" s="4">
        <f t="shared" si="3"/>
        <v>96.484112519943821</v>
      </c>
      <c r="H28" s="4">
        <f t="shared" si="3"/>
        <v>95.952702798220884</v>
      </c>
      <c r="I28" s="4">
        <f t="shared" si="3"/>
        <v>102.00590061374228</v>
      </c>
      <c r="J28" s="4">
        <f t="shared" si="3"/>
        <v>102.80523215262511</v>
      </c>
      <c r="K28" s="4">
        <f t="shared" si="3"/>
        <v>95.26777759556218</v>
      </c>
      <c r="L28" s="4">
        <f t="shared" si="3"/>
        <v>105.51070207967986</v>
      </c>
      <c r="M28" s="4">
        <f t="shared" si="3"/>
        <v>104.38982750978036</v>
      </c>
      <c r="N28" s="4">
        <f t="shared" ref="N28:T28" si="4">N17+N6</f>
        <v>114.42285823914764</v>
      </c>
      <c r="O28" s="4">
        <f t="shared" si="4"/>
        <v>103.90438110055165</v>
      </c>
      <c r="P28" s="4">
        <f t="shared" si="4"/>
        <v>107.69442568592871</v>
      </c>
      <c r="Q28" s="4">
        <f t="shared" si="4"/>
        <v>113.53054782713195</v>
      </c>
      <c r="R28" s="4">
        <f t="shared" si="4"/>
        <v>109.5849866885775</v>
      </c>
      <c r="S28" s="4">
        <f t="shared" si="4"/>
        <v>117.68691675600122</v>
      </c>
      <c r="T28" s="4">
        <f t="shared" si="4"/>
        <v>113.57808501308708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98.960265782103278</v>
      </c>
      <c r="G29" s="4">
        <f t="shared" si="5"/>
        <v>85.385585787373614</v>
      </c>
      <c r="H29" s="4">
        <f t="shared" si="5"/>
        <v>80.906478881280435</v>
      </c>
      <c r="I29" s="4">
        <f t="shared" si="5"/>
        <v>85.697321236209859</v>
      </c>
      <c r="J29" s="4">
        <f t="shared" si="5"/>
        <v>85.58067593359749</v>
      </c>
      <c r="K29" s="4">
        <f t="shared" si="5"/>
        <v>81.617424296463213</v>
      </c>
      <c r="L29" s="4">
        <f t="shared" si="5"/>
        <v>86.144655662023197</v>
      </c>
      <c r="M29" s="4">
        <f t="shared" si="5"/>
        <v>88.104029944621587</v>
      </c>
      <c r="N29" s="4">
        <f t="shared" ref="N29:T29" si="6">N18+N7</f>
        <v>90.32889664918423</v>
      </c>
      <c r="O29" s="4">
        <f t="shared" si="6"/>
        <v>85.000954949798142</v>
      </c>
      <c r="P29" s="4">
        <f t="shared" si="6"/>
        <v>90.208719681117927</v>
      </c>
      <c r="Q29" s="4">
        <f t="shared" si="6"/>
        <v>93.485455337842879</v>
      </c>
      <c r="R29" s="4">
        <f t="shared" si="6"/>
        <v>93.586150763626122</v>
      </c>
      <c r="S29" s="4">
        <f t="shared" si="6"/>
        <v>99.110872513279276</v>
      </c>
      <c r="T29" s="4">
        <f t="shared" si="6"/>
        <v>99.016786986197644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86.47431571140784</v>
      </c>
      <c r="G30" s="6">
        <f t="shared" si="5"/>
        <v>74.237379444107319</v>
      </c>
      <c r="H30" s="6">
        <f t="shared" si="5"/>
        <v>69.990818298375942</v>
      </c>
      <c r="I30" s="6">
        <f t="shared" si="5"/>
        <v>75.332924932281372</v>
      </c>
      <c r="J30" s="6">
        <f t="shared" si="5"/>
        <v>75.61201848712669</v>
      </c>
      <c r="K30" s="6">
        <f t="shared" si="5"/>
        <v>72.265661846740628</v>
      </c>
      <c r="L30" s="6">
        <f t="shared" si="5"/>
        <v>75.312049026329817</v>
      </c>
      <c r="M30" s="6">
        <f t="shared" si="5"/>
        <v>76.982114468278894</v>
      </c>
      <c r="N30" s="6">
        <f t="shared" ref="N30:T30" si="7">N19+N8</f>
        <v>79.925875715653135</v>
      </c>
      <c r="O30" s="6">
        <f t="shared" si="7"/>
        <v>75.932853766085074</v>
      </c>
      <c r="P30" s="6">
        <f t="shared" si="7"/>
        <v>81.955968768679256</v>
      </c>
      <c r="Q30" s="6">
        <f t="shared" si="7"/>
        <v>86.201468132198173</v>
      </c>
      <c r="R30" s="6">
        <f t="shared" si="7"/>
        <v>86.731023490240759</v>
      </c>
      <c r="S30" s="6">
        <f t="shared" si="7"/>
        <v>93.840385759205859</v>
      </c>
      <c r="T30" s="6">
        <f t="shared" si="7"/>
        <v>93.55005107990624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75.482085272583859</v>
      </c>
      <c r="G31" s="71">
        <f t="shared" si="5"/>
        <v>66.196212727554027</v>
      </c>
      <c r="H31" s="71">
        <f t="shared" si="5"/>
        <v>63.427092168550011</v>
      </c>
      <c r="I31" s="71">
        <f t="shared" si="5"/>
        <v>67.777648228049188</v>
      </c>
      <c r="J31" s="71">
        <f t="shared" si="5"/>
        <v>68.492784319769626</v>
      </c>
      <c r="K31" s="71">
        <f t="shared" si="5"/>
        <v>65.920904255851241</v>
      </c>
      <c r="L31" s="71">
        <f t="shared" si="5"/>
        <v>69.035464254380116</v>
      </c>
      <c r="M31" s="71">
        <f t="shared" si="5"/>
        <v>69.990093408761695</v>
      </c>
      <c r="N31" s="71">
        <f t="shared" ref="N31:T31" si="8">N20+N9</f>
        <v>72.413355914927664</v>
      </c>
      <c r="O31" s="71">
        <f t="shared" si="8"/>
        <v>68.839512888129264</v>
      </c>
      <c r="P31" s="71">
        <f t="shared" si="8"/>
        <v>74.95760237097798</v>
      </c>
      <c r="Q31" s="71">
        <f t="shared" si="8"/>
        <v>79.282824359139511</v>
      </c>
      <c r="R31" s="71">
        <f t="shared" si="8"/>
        <v>80.429349672659725</v>
      </c>
      <c r="S31" s="71">
        <f t="shared" si="8"/>
        <v>88.006801540287142</v>
      </c>
      <c r="T31" s="71">
        <f t="shared" si="8"/>
        <v>87.248973257657795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70.826254821529119</v>
      </c>
      <c r="G32" s="6">
        <f t="shared" si="5"/>
        <v>60.821386241726302</v>
      </c>
      <c r="H32" s="6">
        <f t="shared" si="5"/>
        <v>58.425346661032464</v>
      </c>
      <c r="I32" s="6">
        <f t="shared" si="5"/>
        <v>61.350368366842247</v>
      </c>
      <c r="J32" s="6">
        <f t="shared" si="5"/>
        <v>62.965952528719356</v>
      </c>
      <c r="K32" s="6">
        <f t="shared" si="5"/>
        <v>60.105636352053892</v>
      </c>
      <c r="L32" s="6">
        <f t="shared" si="5"/>
        <v>63.024435616961902</v>
      </c>
      <c r="M32" s="6">
        <f t="shared" si="5"/>
        <v>64.015081053311846</v>
      </c>
      <c r="N32" s="6">
        <f t="shared" ref="N32:T32" si="9">N21+N10</f>
        <v>65.788275092939443</v>
      </c>
      <c r="O32" s="6">
        <f t="shared" si="9"/>
        <v>62.550976571943856</v>
      </c>
      <c r="P32" s="6">
        <f t="shared" si="9"/>
        <v>66.936867185981086</v>
      </c>
      <c r="Q32" s="6">
        <f t="shared" si="9"/>
        <v>70.114358555618224</v>
      </c>
      <c r="R32" s="6">
        <f t="shared" si="9"/>
        <v>69.638837359061398</v>
      </c>
      <c r="S32" s="6">
        <f t="shared" si="9"/>
        <v>75.544000663239316</v>
      </c>
      <c r="T32" s="6">
        <f t="shared" si="9"/>
        <v>74.196630951626204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62.508537067937169</v>
      </c>
      <c r="G33" s="4">
        <f t="shared" si="5"/>
        <v>53.759008711564064</v>
      </c>
      <c r="H33" s="4">
        <f t="shared" si="5"/>
        <v>50.414345838781543</v>
      </c>
      <c r="I33" s="4">
        <f t="shared" si="5"/>
        <v>56.737998071817145</v>
      </c>
      <c r="J33" s="4">
        <f t="shared" si="5"/>
        <v>56.937436313819816</v>
      </c>
      <c r="K33" s="4">
        <f t="shared" si="5"/>
        <v>53.124194904139273</v>
      </c>
      <c r="L33" s="4">
        <f t="shared" si="5"/>
        <v>56.148987130373229</v>
      </c>
      <c r="M33" s="4">
        <f t="shared" si="5"/>
        <v>56.14716483574545</v>
      </c>
      <c r="N33" s="4">
        <f t="shared" ref="N33:T33" si="10">N22+N11</f>
        <v>58.528791643509066</v>
      </c>
      <c r="O33" s="4">
        <f t="shared" si="10"/>
        <v>55.136511014684402</v>
      </c>
      <c r="P33" s="4">
        <f t="shared" si="10"/>
        <v>57.546103735042671</v>
      </c>
      <c r="Q33" s="4">
        <f t="shared" si="10"/>
        <v>58.555812258048682</v>
      </c>
      <c r="R33" s="4">
        <f t="shared" si="10"/>
        <v>54.485324905697532</v>
      </c>
      <c r="S33" s="4">
        <f t="shared" si="10"/>
        <v>57.682908559344597</v>
      </c>
      <c r="T33" s="4">
        <f t="shared" si="10"/>
        <v>54.733724394612295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50.666076551835154</v>
      </c>
      <c r="G34" s="4">
        <f t="shared" si="5"/>
        <v>42.125943229085912</v>
      </c>
      <c r="H34" s="4">
        <f t="shared" si="5"/>
        <v>43.160255841033234</v>
      </c>
      <c r="I34" s="4">
        <f t="shared" si="5"/>
        <v>46.409815423867677</v>
      </c>
      <c r="J34" s="4">
        <f t="shared" si="5"/>
        <v>45.978317232673113</v>
      </c>
      <c r="K34" s="4">
        <f t="shared" si="5"/>
        <v>45.053488723791943</v>
      </c>
      <c r="L34" s="4">
        <f t="shared" si="5"/>
        <v>44.500851994372297</v>
      </c>
      <c r="M34" s="4">
        <f t="shared" si="5"/>
        <v>46.93750225583964</v>
      </c>
      <c r="N34" s="4">
        <f t="shared" ref="N34:T34" si="11">N23+N12</f>
        <v>47.990399948190273</v>
      </c>
      <c r="O34" s="4">
        <f t="shared" si="11"/>
        <v>45.57071930701197</v>
      </c>
      <c r="P34" s="4">
        <f t="shared" si="11"/>
        <v>45.309841716913787</v>
      </c>
      <c r="Q34" s="4">
        <f t="shared" si="11"/>
        <v>46.935278482547119</v>
      </c>
      <c r="R34" s="4">
        <f t="shared" si="11"/>
        <v>43.49264007480005</v>
      </c>
      <c r="S34" s="4">
        <f t="shared" si="11"/>
        <v>45.640599287044239</v>
      </c>
      <c r="T34" s="4">
        <f t="shared" si="11"/>
        <v>40.963134357781989</v>
      </c>
    </row>
    <row r="35" spans="1:20" x14ac:dyDescent="0.3">
      <c r="B35" s="9" t="s">
        <v>29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78.698839113236829</v>
      </c>
      <c r="G35" s="6">
        <f t="shared" si="12"/>
        <v>67.763178306147523</v>
      </c>
      <c r="H35" s="6">
        <f t="shared" si="12"/>
        <v>64.425102971865158</v>
      </c>
      <c r="I35" s="6">
        <f t="shared" si="12"/>
        <v>68.84876441553979</v>
      </c>
      <c r="J35" s="6">
        <f t="shared" si="12"/>
        <v>69.614534597847722</v>
      </c>
      <c r="K35" s="6">
        <f t="shared" si="12"/>
        <v>66.401851548439566</v>
      </c>
      <c r="L35" s="6">
        <f t="shared" si="12"/>
        <v>69.5799343905923</v>
      </c>
      <c r="M35" s="6">
        <f t="shared" si="12"/>
        <v>70.780566876230594</v>
      </c>
      <c r="N35" s="6">
        <f t="shared" ref="N35:T35" si="13">SUMPRODUCT($A$28:$A$34,N28:N34)/SUM($A$28:$A$34)</f>
        <v>73.186820599385683</v>
      </c>
      <c r="O35" s="6">
        <f t="shared" si="13"/>
        <v>69.409033277561633</v>
      </c>
      <c r="P35" s="6">
        <f t="shared" si="13"/>
        <v>74.439989791145237</v>
      </c>
      <c r="Q35" s="6">
        <f t="shared" si="13"/>
        <v>77.942825832484502</v>
      </c>
      <c r="R35" s="6">
        <f t="shared" si="13"/>
        <v>77.687166988689171</v>
      </c>
      <c r="S35" s="6">
        <f t="shared" si="13"/>
        <v>83.929055917482415</v>
      </c>
      <c r="T35" s="6">
        <f t="shared" si="13"/>
        <v>82.954971610993169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topLeftCell="A13" workbookViewId="0">
      <selection activeCell="A24" sqref="A24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75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112.4350084654686</v>
      </c>
      <c r="G6" s="16">
        <f>PPAPrice!G28</f>
        <v>96.484112519943821</v>
      </c>
      <c r="H6" s="16">
        <f>PPAPrice!H28</f>
        <v>95.952702798220884</v>
      </c>
      <c r="I6" s="16">
        <f>PPAPrice!I28</f>
        <v>102.00590061374228</v>
      </c>
      <c r="J6" s="16">
        <f>PPAPrice!J28</f>
        <v>102.80523215262511</v>
      </c>
      <c r="K6" s="16">
        <f>PPAPrice!K28</f>
        <v>95.26777759556218</v>
      </c>
      <c r="L6" s="16">
        <f>PPAPrice!L28</f>
        <v>105.51070207967986</v>
      </c>
      <c r="M6" s="16">
        <f>PPAPrice!M28</f>
        <v>104.38982750978036</v>
      </c>
      <c r="N6" s="16">
        <f>PPAPrice!N28</f>
        <v>114.42285823914764</v>
      </c>
      <c r="O6" s="16">
        <f>PPAPrice!O28</f>
        <v>103.90438110055165</v>
      </c>
      <c r="P6" s="16">
        <f>PPAPrice!P28</f>
        <v>107.69442568592871</v>
      </c>
      <c r="Q6" s="16">
        <f>PPAPrice!Q28</f>
        <v>113.53054782713195</v>
      </c>
      <c r="R6" s="16">
        <f>PPAPrice!R28</f>
        <v>109.5849866885775</v>
      </c>
      <c r="S6" s="16">
        <f>PPAPrice!S28</f>
        <v>117.68691675600122</v>
      </c>
      <c r="T6" s="16">
        <f>PPAPrice!T28</f>
        <v>113.57808501308708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98.960265782103278</v>
      </c>
      <c r="G7" s="16">
        <f>PPAPrice!G29</f>
        <v>85.385585787373614</v>
      </c>
      <c r="H7" s="16">
        <f>PPAPrice!H29</f>
        <v>80.906478881280435</v>
      </c>
      <c r="I7" s="16">
        <f>PPAPrice!I29</f>
        <v>85.697321236209859</v>
      </c>
      <c r="J7" s="16">
        <f>PPAPrice!J29</f>
        <v>85.58067593359749</v>
      </c>
      <c r="K7" s="16">
        <f>PPAPrice!K29</f>
        <v>81.617424296463213</v>
      </c>
      <c r="L7" s="16">
        <f>PPAPrice!L29</f>
        <v>86.144655662023197</v>
      </c>
      <c r="M7" s="16">
        <f>PPAPrice!M29</f>
        <v>88.104029944621587</v>
      </c>
      <c r="N7" s="16">
        <f>PPAPrice!N29</f>
        <v>90.32889664918423</v>
      </c>
      <c r="O7" s="16">
        <f>PPAPrice!O29</f>
        <v>85.000954949798142</v>
      </c>
      <c r="P7" s="16">
        <f>PPAPrice!P29</f>
        <v>90.208719681117927</v>
      </c>
      <c r="Q7" s="16">
        <f>PPAPrice!Q29</f>
        <v>93.485455337842879</v>
      </c>
      <c r="R7" s="16">
        <f>PPAPrice!R29</f>
        <v>93.586150763626122</v>
      </c>
      <c r="S7" s="16">
        <f>PPAPrice!S29</f>
        <v>99.110872513279276</v>
      </c>
      <c r="T7" s="16">
        <f>PPAPrice!T29</f>
        <v>99.016786986197644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86.47431571140784</v>
      </c>
      <c r="G8" s="66">
        <f>PPAPrice!G30</f>
        <v>74.237379444107319</v>
      </c>
      <c r="H8" s="66">
        <f>PPAPrice!H30</f>
        <v>69.990818298375942</v>
      </c>
      <c r="I8" s="66">
        <f>PPAPrice!I30</f>
        <v>75.332924932281372</v>
      </c>
      <c r="J8" s="66">
        <f>PPAPrice!J30</f>
        <v>75.61201848712669</v>
      </c>
      <c r="K8" s="66">
        <f>PPAPrice!K30</f>
        <v>72.265661846740628</v>
      </c>
      <c r="L8" s="66">
        <f>PPAPrice!L30</f>
        <v>75.312049026329817</v>
      </c>
      <c r="M8" s="66">
        <f>PPAPrice!M30</f>
        <v>76.982114468278894</v>
      </c>
      <c r="N8" s="66">
        <f>PPAPrice!N30</f>
        <v>79.925875715653135</v>
      </c>
      <c r="O8" s="66">
        <f>PPAPrice!O30</f>
        <v>75.932853766085074</v>
      </c>
      <c r="P8" s="66">
        <f>PPAPrice!P30</f>
        <v>81.955968768679256</v>
      </c>
      <c r="Q8" s="66">
        <f>PPAPrice!Q30</f>
        <v>86.201468132198173</v>
      </c>
      <c r="R8" s="66">
        <f>PPAPrice!R30</f>
        <v>86.731023490240759</v>
      </c>
      <c r="S8" s="66">
        <f>PPAPrice!S30</f>
        <v>93.840385759205859</v>
      </c>
      <c r="T8" s="66">
        <f>PPAPrice!T30</f>
        <v>93.55005107990624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75.482085272583859</v>
      </c>
      <c r="G9" s="68">
        <f>PPAPrice!G31</f>
        <v>66.196212727554027</v>
      </c>
      <c r="H9" s="68">
        <f>PPAPrice!H31</f>
        <v>63.427092168550011</v>
      </c>
      <c r="I9" s="68">
        <f>PPAPrice!I31</f>
        <v>67.777648228049188</v>
      </c>
      <c r="J9" s="68">
        <f>PPAPrice!J31</f>
        <v>68.492784319769626</v>
      </c>
      <c r="K9" s="68">
        <f>PPAPrice!K31</f>
        <v>65.920904255851241</v>
      </c>
      <c r="L9" s="68">
        <f>PPAPrice!L31</f>
        <v>69.035464254380116</v>
      </c>
      <c r="M9" s="68">
        <f>PPAPrice!M31</f>
        <v>69.990093408761695</v>
      </c>
      <c r="N9" s="68">
        <f>PPAPrice!N31</f>
        <v>72.413355914927664</v>
      </c>
      <c r="O9" s="68">
        <f>PPAPrice!O31</f>
        <v>68.839512888129264</v>
      </c>
      <c r="P9" s="68">
        <f>PPAPrice!P31</f>
        <v>74.95760237097798</v>
      </c>
      <c r="Q9" s="68">
        <f>PPAPrice!Q31</f>
        <v>79.282824359139511</v>
      </c>
      <c r="R9" s="68">
        <f>PPAPrice!R31</f>
        <v>80.429349672659725</v>
      </c>
      <c r="S9" s="68">
        <f>PPAPrice!S31</f>
        <v>88.006801540287142</v>
      </c>
      <c r="T9" s="68">
        <f>PPAPrice!T31</f>
        <v>87.248973257657795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70.826254821529119</v>
      </c>
      <c r="G10" s="66">
        <f>PPAPrice!G32</f>
        <v>60.821386241726302</v>
      </c>
      <c r="H10" s="66">
        <f>PPAPrice!H32</f>
        <v>58.425346661032464</v>
      </c>
      <c r="I10" s="66">
        <f>PPAPrice!I32</f>
        <v>61.350368366842247</v>
      </c>
      <c r="J10" s="66">
        <f>PPAPrice!J32</f>
        <v>62.965952528719356</v>
      </c>
      <c r="K10" s="66">
        <f>PPAPrice!K32</f>
        <v>60.105636352053892</v>
      </c>
      <c r="L10" s="66">
        <f>PPAPrice!L32</f>
        <v>63.024435616961902</v>
      </c>
      <c r="M10" s="66">
        <f>PPAPrice!M32</f>
        <v>64.015081053311846</v>
      </c>
      <c r="N10" s="66">
        <f>PPAPrice!N32</f>
        <v>65.788275092939443</v>
      </c>
      <c r="O10" s="66">
        <f>PPAPrice!O32</f>
        <v>62.550976571943856</v>
      </c>
      <c r="P10" s="66">
        <f>PPAPrice!P32</f>
        <v>66.936867185981086</v>
      </c>
      <c r="Q10" s="66">
        <f>PPAPrice!Q32</f>
        <v>70.114358555618224</v>
      </c>
      <c r="R10" s="66">
        <f>PPAPrice!R32</f>
        <v>69.638837359061398</v>
      </c>
      <c r="S10" s="66">
        <f>PPAPrice!S32</f>
        <v>75.544000663239316</v>
      </c>
      <c r="T10" s="66">
        <f>PPAPrice!T32</f>
        <v>74.196630951626204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62.508537067937169</v>
      </c>
      <c r="G11" s="16">
        <f>PPAPrice!G33</f>
        <v>53.759008711564064</v>
      </c>
      <c r="H11" s="16">
        <f>PPAPrice!H33</f>
        <v>50.414345838781543</v>
      </c>
      <c r="I11" s="16">
        <f>PPAPrice!I33</f>
        <v>56.737998071817145</v>
      </c>
      <c r="J11" s="16">
        <f>PPAPrice!J33</f>
        <v>56.937436313819816</v>
      </c>
      <c r="K11" s="16">
        <f>PPAPrice!K33</f>
        <v>53.124194904139273</v>
      </c>
      <c r="L11" s="16">
        <f>PPAPrice!L33</f>
        <v>56.148987130373229</v>
      </c>
      <c r="M11" s="16">
        <f>PPAPrice!M33</f>
        <v>56.14716483574545</v>
      </c>
      <c r="N11" s="16">
        <f>PPAPrice!N33</f>
        <v>58.528791643509066</v>
      </c>
      <c r="O11" s="16">
        <f>PPAPrice!O33</f>
        <v>55.136511014684402</v>
      </c>
      <c r="P11" s="16">
        <f>PPAPrice!P33</f>
        <v>57.546103735042671</v>
      </c>
      <c r="Q11" s="16">
        <f>PPAPrice!Q33</f>
        <v>58.555812258048682</v>
      </c>
      <c r="R11" s="16">
        <f>PPAPrice!R33</f>
        <v>54.485324905697532</v>
      </c>
      <c r="S11" s="16">
        <f>PPAPrice!S33</f>
        <v>57.682908559344597</v>
      </c>
      <c r="T11" s="16">
        <f>PPAPrice!T33</f>
        <v>54.733724394612295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50.666076551835154</v>
      </c>
      <c r="G12" s="16">
        <f>PPAPrice!G34</f>
        <v>42.125943229085912</v>
      </c>
      <c r="H12" s="16">
        <f>PPAPrice!H34</f>
        <v>43.160255841033234</v>
      </c>
      <c r="I12" s="16">
        <f>PPAPrice!I34</f>
        <v>46.409815423867677</v>
      </c>
      <c r="J12" s="16">
        <f>PPAPrice!J34</f>
        <v>45.978317232673113</v>
      </c>
      <c r="K12" s="16">
        <f>PPAPrice!K34</f>
        <v>45.053488723791943</v>
      </c>
      <c r="L12" s="16">
        <f>PPAPrice!L34</f>
        <v>44.500851994372297</v>
      </c>
      <c r="M12" s="16">
        <f>PPAPrice!M34</f>
        <v>46.93750225583964</v>
      </c>
      <c r="N12" s="16">
        <f>PPAPrice!N34</f>
        <v>47.990399948190273</v>
      </c>
      <c r="O12" s="16">
        <f>PPAPrice!O34</f>
        <v>45.57071930701197</v>
      </c>
      <c r="P12" s="16">
        <f>PPAPrice!P34</f>
        <v>45.309841716913787</v>
      </c>
      <c r="Q12" s="16">
        <f>PPAPrice!Q34</f>
        <v>46.935278482547119</v>
      </c>
      <c r="R12" s="16">
        <f>PPAPrice!R34</f>
        <v>43.49264007480005</v>
      </c>
      <c r="S12" s="16">
        <f>PPAPrice!S34</f>
        <v>45.640599287044239</v>
      </c>
      <c r="T12" s="16">
        <f>PPAPrice!T34</f>
        <v>40.963134357781989</v>
      </c>
    </row>
    <row r="13" spans="1:23" x14ac:dyDescent="0.3">
      <c r="B13" s="9" t="s">
        <v>74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76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29</v>
      </c>
      <c r="C24" s="48"/>
      <c r="D24" s="48"/>
      <c r="E24" s="47">
        <f>SUMPRODUCT($A$28:$A$34,E17:E23)/SUM($A$28:$A$34)</f>
        <v>458995.11797881004</v>
      </c>
      <c r="F24" s="47">
        <f t="shared" ref="F24:T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 t="shared" si="2"/>
        <v>458843.35569505923</v>
      </c>
      <c r="N24" s="47">
        <f t="shared" si="2"/>
        <v>458223.12675291189</v>
      </c>
      <c r="O24" s="47">
        <f t="shared" si="2"/>
        <v>460260.99125251314</v>
      </c>
      <c r="P24" s="47">
        <f t="shared" si="2"/>
        <v>458821.88636747154</v>
      </c>
      <c r="Q24" s="47">
        <f t="shared" si="2"/>
        <v>458410.38957335189</v>
      </c>
      <c r="R24" s="47">
        <f t="shared" si="2"/>
        <v>459196.81556889578</v>
      </c>
      <c r="S24" s="47">
        <f t="shared" si="2"/>
        <v>458144.66005776997</v>
      </c>
      <c r="T24" s="47">
        <f t="shared" si="2"/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3">(C17*(1+C6))*($E$26)</f>
        <v>0</v>
      </c>
      <c r="D28" s="20"/>
      <c r="E28" s="73">
        <f>(E6-E$13)*E17</f>
        <v>42921549.349923119</v>
      </c>
      <c r="F28" s="73">
        <f t="shared" ref="F28:T28" si="4">(F6-F$13)*F17</f>
        <v>28566039.744818877</v>
      </c>
      <c r="G28" s="73">
        <f t="shared" si="4"/>
        <v>19179000.014053375</v>
      </c>
      <c r="H28" s="73">
        <f t="shared" si="4"/>
        <v>17868473.066819534</v>
      </c>
      <c r="I28" s="73">
        <f t="shared" si="4"/>
        <v>20198920.864350058</v>
      </c>
      <c r="J28" s="73">
        <f t="shared" si="4"/>
        <v>19936177.535937529</v>
      </c>
      <c r="K28" s="73">
        <f t="shared" si="4"/>
        <v>15337436.277853223</v>
      </c>
      <c r="L28" s="73">
        <f t="shared" si="4"/>
        <v>19481992.949251581</v>
      </c>
      <c r="M28" s="73">
        <f t="shared" si="4"/>
        <v>18029043.666476436</v>
      </c>
      <c r="N28" s="73">
        <f t="shared" si="4"/>
        <v>22369172.382066797</v>
      </c>
      <c r="O28" s="73">
        <f t="shared" si="4"/>
        <v>16106520.919822397</v>
      </c>
      <c r="P28" s="73">
        <f t="shared" si="4"/>
        <v>17113337.361717846</v>
      </c>
      <c r="Q28" s="73">
        <f t="shared" si="4"/>
        <v>19547094.37716816</v>
      </c>
      <c r="R28" s="73">
        <f t="shared" si="4"/>
        <v>16724218.114215614</v>
      </c>
      <c r="S28" s="73">
        <f t="shared" si="4"/>
        <v>19478692.529217634</v>
      </c>
      <c r="T28" s="73">
        <f t="shared" si="4"/>
        <v>16247754.280443411</v>
      </c>
    </row>
    <row r="29" spans="1:23" x14ac:dyDescent="0.3">
      <c r="A29" s="10">
        <v>8.3186780588327007</v>
      </c>
      <c r="B29" s="3">
        <v>0.95</v>
      </c>
      <c r="C29" s="20">
        <f t="shared" si="3"/>
        <v>0</v>
      </c>
      <c r="D29" s="20"/>
      <c r="E29" s="73">
        <f t="shared" ref="E29:T34" si="5">(E7-E$13)*E18</f>
        <v>30217301.135695796</v>
      </c>
      <c r="F29" s="73">
        <f t="shared" si="5"/>
        <v>20053397.867657121</v>
      </c>
      <c r="G29" s="73">
        <f t="shared" si="5"/>
        <v>12814810.71424228</v>
      </c>
      <c r="H29" s="73">
        <f t="shared" si="5"/>
        <v>9961058.1589274127</v>
      </c>
      <c r="I29" s="73">
        <f t="shared" si="5"/>
        <v>11532909.938074911</v>
      </c>
      <c r="J29" s="73">
        <f t="shared" si="5"/>
        <v>10758120.660301276</v>
      </c>
      <c r="K29" s="73">
        <f t="shared" si="5"/>
        <v>8057175.3353429055</v>
      </c>
      <c r="L29" s="73">
        <f t="shared" si="5"/>
        <v>9423805.4455061052</v>
      </c>
      <c r="M29" s="73">
        <f t="shared" si="5"/>
        <v>9568749.03727437</v>
      </c>
      <c r="N29" s="73">
        <f t="shared" si="5"/>
        <v>9836535.5299963113</v>
      </c>
      <c r="O29" s="73">
        <f t="shared" si="5"/>
        <v>6448676.2712119687</v>
      </c>
      <c r="P29" s="73">
        <f t="shared" si="5"/>
        <v>8054333.3561030924</v>
      </c>
      <c r="Q29" s="73">
        <f t="shared" si="5"/>
        <v>8779102.6117058806</v>
      </c>
      <c r="R29" s="73">
        <f t="shared" si="5"/>
        <v>7910371.6844031243</v>
      </c>
      <c r="S29" s="73">
        <f t="shared" si="5"/>
        <v>9632764.9297917951</v>
      </c>
      <c r="T29" s="73">
        <f t="shared" si="5"/>
        <v>8649250.1418337543</v>
      </c>
    </row>
    <row r="30" spans="1:23" x14ac:dyDescent="0.3">
      <c r="A30" s="10">
        <v>35.289785361998533</v>
      </c>
      <c r="B30" s="5">
        <v>0.75</v>
      </c>
      <c r="C30" s="51">
        <f t="shared" si="3"/>
        <v>0</v>
      </c>
      <c r="D30" s="51"/>
      <c r="E30" s="74">
        <f t="shared" si="5"/>
        <v>23619270.426674854</v>
      </c>
      <c r="F30" s="74">
        <f t="shared" si="5"/>
        <v>13614829.827161105</v>
      </c>
      <c r="G30" s="74">
        <f t="shared" si="5"/>
        <v>7218284.8792932946</v>
      </c>
      <c r="H30" s="74">
        <f t="shared" si="5"/>
        <v>4539891.0110584283</v>
      </c>
      <c r="I30" s="74">
        <f t="shared" si="5"/>
        <v>6326278.8234031145</v>
      </c>
      <c r="J30" s="74">
        <f t="shared" si="5"/>
        <v>5754159.7703516325</v>
      </c>
      <c r="K30" s="74">
        <f t="shared" si="5"/>
        <v>3445083.0533897723</v>
      </c>
      <c r="L30" s="74">
        <f t="shared" si="5"/>
        <v>4093810.301794888</v>
      </c>
      <c r="M30" s="74">
        <f t="shared" si="5"/>
        <v>4107337.404141929</v>
      </c>
      <c r="N30" s="74">
        <f t="shared" si="5"/>
        <v>4670022.9234776916</v>
      </c>
      <c r="O30" s="74">
        <f t="shared" si="5"/>
        <v>1995618.8416240835</v>
      </c>
      <c r="P30" s="74">
        <f t="shared" si="5"/>
        <v>3985336.6880809213</v>
      </c>
      <c r="Q30" s="74">
        <f t="shared" si="5"/>
        <v>5097447.9264059793</v>
      </c>
      <c r="R30" s="74">
        <f t="shared" si="5"/>
        <v>4482404.0919007836</v>
      </c>
      <c r="S30" s="74">
        <f t="shared" si="5"/>
        <v>6882026.0262908656</v>
      </c>
      <c r="T30" s="74">
        <f t="shared" si="5"/>
        <v>5827304.168137433</v>
      </c>
    </row>
    <row r="31" spans="1:23" x14ac:dyDescent="0.3">
      <c r="A31" s="10">
        <v>10.770379718603101</v>
      </c>
      <c r="B31" s="7">
        <v>0.5</v>
      </c>
      <c r="C31" s="43">
        <f t="shared" si="3"/>
        <v>0</v>
      </c>
      <c r="D31" s="43"/>
      <c r="E31" s="75">
        <f t="shared" si="5"/>
        <v>17933129.052012369</v>
      </c>
      <c r="F31" s="75">
        <f t="shared" si="5"/>
        <v>8293069.7662406433</v>
      </c>
      <c r="G31" s="75">
        <f t="shared" si="5"/>
        <v>3378289.3586946107</v>
      </c>
      <c r="H31" s="75">
        <f t="shared" si="5"/>
        <v>1430178.1618219099</v>
      </c>
      <c r="I31" s="75">
        <f t="shared" si="5"/>
        <v>2732337.2261213772</v>
      </c>
      <c r="J31" s="75">
        <f t="shared" si="5"/>
        <v>2360271.5198300397</v>
      </c>
      <c r="K31" s="75">
        <f t="shared" si="5"/>
        <v>450112.74974998517</v>
      </c>
      <c r="L31" s="75">
        <f t="shared" si="5"/>
        <v>1133246.753158882</v>
      </c>
      <c r="M31" s="75">
        <f t="shared" si="5"/>
        <v>807741.42675707117</v>
      </c>
      <c r="N31" s="75">
        <f t="shared" si="5"/>
        <v>1134129.9003027456</v>
      </c>
      <c r="O31" s="75">
        <f t="shared" si="5"/>
        <v>-1310621.7304136369</v>
      </c>
      <c r="P31" s="75">
        <f t="shared" si="5"/>
        <v>679460.58116918115</v>
      </c>
      <c r="Q31" s="75">
        <f t="shared" si="5"/>
        <v>1818270.7165544862</v>
      </c>
      <c r="R31" s="75">
        <f t="shared" si="5"/>
        <v>1481108.5935978345</v>
      </c>
      <c r="S31" s="75">
        <f t="shared" si="5"/>
        <v>4088658.5647994261</v>
      </c>
      <c r="T31" s="75">
        <f t="shared" si="5"/>
        <v>2821009.7353446377</v>
      </c>
    </row>
    <row r="32" spans="1:23" x14ac:dyDescent="0.3">
      <c r="A32" s="10">
        <v>35.654277299472511</v>
      </c>
      <c r="B32" s="5">
        <v>0.25</v>
      </c>
      <c r="C32" s="51">
        <f t="shared" si="3"/>
        <v>0</v>
      </c>
      <c r="D32" s="51"/>
      <c r="E32" s="74">
        <f t="shared" si="5"/>
        <v>13976925.106400451</v>
      </c>
      <c r="F32" s="74">
        <f t="shared" si="5"/>
        <v>6033638.4153489191</v>
      </c>
      <c r="G32" s="74">
        <f t="shared" si="5"/>
        <v>893047.68047220027</v>
      </c>
      <c r="H32" s="74">
        <f t="shared" si="5"/>
        <v>-843059.41301123507</v>
      </c>
      <c r="I32" s="74">
        <f t="shared" si="5"/>
        <v>-208190.00192690329</v>
      </c>
      <c r="J32" s="74">
        <f t="shared" si="5"/>
        <v>-176601.45051009255</v>
      </c>
      <c r="K32" s="74">
        <f t="shared" si="5"/>
        <v>-2179699.6429688591</v>
      </c>
      <c r="L32" s="74">
        <f t="shared" si="5"/>
        <v>-1585438.3504815095</v>
      </c>
      <c r="M32" s="74">
        <f t="shared" si="5"/>
        <v>-1890862.5715771476</v>
      </c>
      <c r="N32" s="74">
        <f t="shared" si="5"/>
        <v>-1861060.7331839572</v>
      </c>
      <c r="O32" s="74">
        <f t="shared" si="5"/>
        <v>-4116403.6896188501</v>
      </c>
      <c r="P32" s="74">
        <f t="shared" si="5"/>
        <v>-2931201.9487718446</v>
      </c>
      <c r="Q32" s="74">
        <f t="shared" si="5"/>
        <v>-2332518.9322687602</v>
      </c>
      <c r="R32" s="74">
        <f t="shared" si="5"/>
        <v>-3393061.313825211</v>
      </c>
      <c r="S32" s="74">
        <f t="shared" si="5"/>
        <v>-1604105.0843706292</v>
      </c>
      <c r="T32" s="74">
        <f t="shared" si="5"/>
        <v>-3100396.1432114597</v>
      </c>
    </row>
    <row r="33" spans="1:20" x14ac:dyDescent="0.3">
      <c r="A33" s="10">
        <v>9.2906736271479939</v>
      </c>
      <c r="B33" s="3">
        <v>0.05</v>
      </c>
      <c r="C33" s="20">
        <f t="shared" si="3"/>
        <v>0</v>
      </c>
      <c r="D33" s="20"/>
      <c r="E33" s="73">
        <f t="shared" si="5"/>
        <v>10329686.279967198</v>
      </c>
      <c r="F33" s="73">
        <f t="shared" si="5"/>
        <v>2223356.5953277797</v>
      </c>
      <c r="G33" s="73">
        <f t="shared" si="5"/>
        <v>-2209087.8546852884</v>
      </c>
      <c r="H33" s="73">
        <f t="shared" si="5"/>
        <v>-4303959.8452489674</v>
      </c>
      <c r="I33" s="73">
        <f t="shared" si="5"/>
        <v>-2207695.911829025</v>
      </c>
      <c r="J33" s="73">
        <f t="shared" si="5"/>
        <v>-2794438.0940456348</v>
      </c>
      <c r="K33" s="73">
        <f t="shared" si="5"/>
        <v>-5132296.1457995558</v>
      </c>
      <c r="L33" s="73">
        <f t="shared" si="5"/>
        <v>-4505686.4820962176</v>
      </c>
      <c r="M33" s="73">
        <f t="shared" si="5"/>
        <v>-5257413.0726884874</v>
      </c>
      <c r="N33" s="73">
        <f t="shared" si="5"/>
        <v>-4965575.404879136</v>
      </c>
      <c r="O33" s="73">
        <f t="shared" si="5"/>
        <v>-7216756.7998139542</v>
      </c>
      <c r="P33" s="73">
        <f t="shared" si="5"/>
        <v>-6911076.7788176509</v>
      </c>
      <c r="Q33" s="73">
        <f t="shared" si="5"/>
        <v>-7260338.3949745521</v>
      </c>
      <c r="R33" s="73">
        <f t="shared" si="5"/>
        <v>-9834890.6342067532</v>
      </c>
      <c r="S33" s="73">
        <f t="shared" si="5"/>
        <v>-9310553.0377749149</v>
      </c>
      <c r="T33" s="73">
        <f t="shared" si="5"/>
        <v>-11416013.959315803</v>
      </c>
    </row>
    <row r="34" spans="1:20" x14ac:dyDescent="0.3">
      <c r="A34">
        <v>0</v>
      </c>
      <c r="B34" s="3">
        <v>0</v>
      </c>
      <c r="C34" s="20">
        <f t="shared" si="3"/>
        <v>0</v>
      </c>
      <c r="D34" s="20"/>
      <c r="E34" s="73">
        <f t="shared" si="5"/>
        <v>3733222.8768259604</v>
      </c>
      <c r="F34" s="73">
        <f t="shared" si="5"/>
        <v>-2760843.3567973408</v>
      </c>
      <c r="G34" s="73">
        <f t="shared" si="5"/>
        <v>-6993263.6765145119</v>
      </c>
      <c r="H34" s="73">
        <f t="shared" si="5"/>
        <v>-7141502.280683673</v>
      </c>
      <c r="I34" s="73">
        <f t="shared" si="5"/>
        <v>-6348354.2618838204</v>
      </c>
      <c r="J34" s="73">
        <f t="shared" si="5"/>
        <v>-7214547.3325086534</v>
      </c>
      <c r="K34" s="73">
        <f t="shared" si="5"/>
        <v>-8178576.4177831905</v>
      </c>
      <c r="L34" s="73">
        <f t="shared" si="5"/>
        <v>-9001497.1029015407</v>
      </c>
      <c r="M34" s="73">
        <f t="shared" si="5"/>
        <v>-8784943.0836717878</v>
      </c>
      <c r="N34" s="73">
        <f t="shared" si="5"/>
        <v>-9172941.9616299625</v>
      </c>
      <c r="O34" s="73">
        <f t="shared" si="5"/>
        <v>-10853063.952015979</v>
      </c>
      <c r="P34" s="73">
        <f t="shared" si="5"/>
        <v>-11771053.097753413</v>
      </c>
      <c r="Q34" s="73">
        <f t="shared" si="5"/>
        <v>-11771121.896834217</v>
      </c>
      <c r="R34" s="73">
        <f t="shared" si="5"/>
        <v>-13759848.05035246</v>
      </c>
      <c r="S34" s="73">
        <f t="shared" si="5"/>
        <v>-13672467.865387287</v>
      </c>
      <c r="T34" s="73">
        <f t="shared" si="5"/>
        <v>-16621443.069393981</v>
      </c>
    </row>
    <row r="35" spans="1:20" x14ac:dyDescent="0.3">
      <c r="B35" s="9" t="s">
        <v>29</v>
      </c>
      <c r="C35" s="51">
        <f t="shared" si="3"/>
        <v>0</v>
      </c>
      <c r="D35" s="51"/>
      <c r="E35" s="74">
        <f>SUMPRODUCT($A$28:$A$34,E28:E34)/SUM($A$28:$A$34)</f>
        <v>19013643.015240952</v>
      </c>
      <c r="F35" s="74">
        <f t="shared" ref="F35:T35" si="6">SUMPRODUCT($A$28:$A$34,F28:F34)/SUM($A$28:$A$34)</f>
        <v>9916997.1262300704</v>
      </c>
      <c r="G35" s="74">
        <f t="shared" si="6"/>
        <v>4220054.735712192</v>
      </c>
      <c r="H35" s="74">
        <f t="shared" si="6"/>
        <v>2005155.8076344277</v>
      </c>
      <c r="I35" s="74">
        <f t="shared" si="6"/>
        <v>3343446.761955407</v>
      </c>
      <c r="J35" s="74">
        <f t="shared" si="6"/>
        <v>2991995.7434511348</v>
      </c>
      <c r="K35" s="74">
        <f t="shared" si="6"/>
        <v>784223.32587714051</v>
      </c>
      <c r="L35" s="74">
        <f t="shared" si="6"/>
        <v>1498541.0229353164</v>
      </c>
      <c r="M35" s="74">
        <f t="shared" si="6"/>
        <v>1291751.7501598995</v>
      </c>
      <c r="N35" s="74">
        <f t="shared" si="6"/>
        <v>1614839.3505036726</v>
      </c>
      <c r="O35" s="74">
        <f t="shared" si="6"/>
        <v>-929710.80859305861</v>
      </c>
      <c r="P35" s="74">
        <f t="shared" si="6"/>
        <v>578148.21601759188</v>
      </c>
      <c r="Q35" s="74">
        <f t="shared" si="6"/>
        <v>1351019.8334794266</v>
      </c>
      <c r="R35" s="74">
        <f t="shared" si="6"/>
        <v>388981.19437142805</v>
      </c>
      <c r="S35" s="74">
        <f t="shared" si="6"/>
        <v>2365105.8340397938</v>
      </c>
      <c r="T35" s="74">
        <f t="shared" si="6"/>
        <v>1023599.67506492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7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7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7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7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7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7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7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7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7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7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7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7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7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7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7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7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7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7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7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7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7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7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7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7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7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7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7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7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7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7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7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7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7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7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7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7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7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7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7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7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7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7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7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7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7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7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7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7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7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7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7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7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7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7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7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7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7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7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7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7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7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7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7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7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8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8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8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8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8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8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8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8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8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8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8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8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8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8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8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8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8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8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8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8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8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8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8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8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8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8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8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8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8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8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8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8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8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8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8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8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8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8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8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8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8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8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8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8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8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8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8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8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8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8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8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8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8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8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8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8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8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8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8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8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8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8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8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8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9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9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9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9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9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9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9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9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9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9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9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9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9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9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9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9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9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9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9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9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9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9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9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9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9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9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9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9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9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9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9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9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9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9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9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9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9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9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9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9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9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9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9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9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9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9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9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9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9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9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9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9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9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9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9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9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9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9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9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9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9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9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9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9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0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0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0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0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0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0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0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0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0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0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0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0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0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0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0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0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0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0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0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0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0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0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0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0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0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0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0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0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0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0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0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0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0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0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0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0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0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0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0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0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0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0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0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0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0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0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0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0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0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0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0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0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0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0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0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0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0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0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0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0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0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0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0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0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1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1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1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1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1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1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1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1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1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1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1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1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1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1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1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1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1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1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1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1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1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1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1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1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1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1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1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1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1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1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1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1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1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1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1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1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1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1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1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1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1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1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1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1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1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1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1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1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1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1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1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1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1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1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1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1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1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1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1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1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1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1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1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1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2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2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2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2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2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2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2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2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2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2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2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2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2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2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2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2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2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2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2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2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2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2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2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2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2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2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2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2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2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2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2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2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2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2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2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2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2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2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2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2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2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2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2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2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2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2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2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2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2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2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2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2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2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2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2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2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2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2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2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2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2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2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2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2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3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3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3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3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3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3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3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3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3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3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3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3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3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3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3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3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3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3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3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3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3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3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3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3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3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3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3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3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3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3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3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3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3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3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3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3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3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3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3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3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3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3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3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3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3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3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3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3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3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3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3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3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3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3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3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3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3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3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3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3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3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3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3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3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4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4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4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4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4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4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4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4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4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4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4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4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4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4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4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4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4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4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4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4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4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4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4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4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4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4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4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4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4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4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4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4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4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4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4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4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4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4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4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4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4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4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4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4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4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4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4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4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4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4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4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4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4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4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4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4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4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4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4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4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4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4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4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4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5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5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5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5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5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5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5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5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5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5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5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5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5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5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5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5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5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5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5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5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5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5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5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5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5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5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5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5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5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5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5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5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5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5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5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5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5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5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5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5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5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5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5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5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5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5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5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5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5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5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5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5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5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5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5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5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5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5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5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5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5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5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5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5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6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6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6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6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6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6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6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6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6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6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6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6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6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6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6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6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6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6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6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6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6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6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6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6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6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6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6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6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6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6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6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6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6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6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6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6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6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6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6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6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6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6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6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6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6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6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6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6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6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6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6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6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6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6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6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6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6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6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6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6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6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6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6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6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7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7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7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7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7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7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7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7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7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7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7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7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7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7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7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7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7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7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7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7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7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7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7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7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7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7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7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7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7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7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7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7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7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7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7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7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7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7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7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7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7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7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7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7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7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7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7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7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7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7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7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7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7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7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7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7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7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7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7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7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7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7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7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7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8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8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8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8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8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8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8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8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8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8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8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8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8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8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8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8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8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8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8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8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8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8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8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8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8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8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8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8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8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8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8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8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8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8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8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8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8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8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8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8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8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8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8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8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8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8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8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8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8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8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8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8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8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8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8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8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8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8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8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8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8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8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8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8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9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9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9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9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9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9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9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9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9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9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9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9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9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9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9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9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9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9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9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9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9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9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9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9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9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9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9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9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9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9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9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9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9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9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9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9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9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9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9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9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9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9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9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9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9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9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9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9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9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9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9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9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9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9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9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9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9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9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9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9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9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9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9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9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0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0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0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0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0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0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0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0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0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0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0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0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0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0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0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0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0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0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0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0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0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0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0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0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0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0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0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0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0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0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0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0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0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0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0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0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0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0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0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0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0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0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0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0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0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0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0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0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0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0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0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0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0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0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0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0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0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0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0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0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0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0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0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0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1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1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1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1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1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1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1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1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1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1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1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1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1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1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1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1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1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1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1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1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1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1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1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1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1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1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1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1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1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1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1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1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1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1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1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1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1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1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1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1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1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1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1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1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1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1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1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1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1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1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1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1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1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1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1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1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1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1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1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1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1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1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1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1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2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2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2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2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2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2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2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2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2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2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2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2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2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2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2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2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2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2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2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2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2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2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2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2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2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2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2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2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2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2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2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2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2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2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2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2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2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2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2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2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2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2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2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2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2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2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2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2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2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2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2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2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2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2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2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2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2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2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2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2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2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2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2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2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3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3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3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3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3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3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3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3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3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3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3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3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3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3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3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3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3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3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3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3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3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3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3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3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3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3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3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3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3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3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3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3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3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3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3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3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3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3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3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3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3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3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3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3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3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3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3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3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3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3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3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3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3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3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3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3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3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3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3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3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3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3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3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3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4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4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4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4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4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4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4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4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4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4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4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4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4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4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4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4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4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4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4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4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4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4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4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4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4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4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4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4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4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4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4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4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4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4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4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4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4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4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4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4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4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4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4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4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4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4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4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4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4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4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4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4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4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4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4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4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4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4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4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4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4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4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4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4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5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5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5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5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5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5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5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5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5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5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5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5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5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5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5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5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5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5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5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5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5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5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5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5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5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5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5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5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5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5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5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5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5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5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5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5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5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5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5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5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5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5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5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5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5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5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5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5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5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5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5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5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5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5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5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5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5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5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5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5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5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5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5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5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6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6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6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6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6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6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6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6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6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6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6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6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6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6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6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6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6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6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6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6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6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6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6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6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6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6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6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6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6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6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6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6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6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6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6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6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6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6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6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6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6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6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6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6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6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6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6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6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6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6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6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6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6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6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6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6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6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6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6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6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6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6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6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6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7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7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7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7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7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7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7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7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7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7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7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7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7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7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7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7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7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7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7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7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7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7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7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7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7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7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7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7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7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7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7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7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7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7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7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7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7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7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7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7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7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7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7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7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7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7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7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7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7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7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7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7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7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7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7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7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7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7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7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7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7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7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7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7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8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8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8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8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8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8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8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8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8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8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8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8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8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8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8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8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8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8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8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8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8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8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8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8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8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8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8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8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8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8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8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8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8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8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8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8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8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8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8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8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8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8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8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8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8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8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8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8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8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8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8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8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8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8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8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8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8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8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8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8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8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8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8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8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9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9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9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9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9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9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9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9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9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9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9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9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9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9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9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9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9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9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9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9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9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topLeftCell="C1" workbookViewId="0">
      <selection activeCell="C16" sqref="C16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77</v>
      </c>
    </row>
    <row r="5" spans="1:21" x14ac:dyDescent="0.3">
      <c r="B5" s="82" t="s">
        <v>70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[1]MarinusPortlandSnowy!BB4</f>
        <v>21.736550535512897</v>
      </c>
      <c r="F6" s="80">
        <f>[1]MarinusPortlandSnowy!BC4</f>
        <v>34.374464777977309</v>
      </c>
      <c r="G6" s="80">
        <f>[1]MarinusPortlandSnowy!BD4</f>
        <v>29.896658103960021</v>
      </c>
      <c r="H6" s="80">
        <f>[1]MarinusPortlandSnowy!BE4</f>
        <v>28.438906344749746</v>
      </c>
      <c r="I6" s="80">
        <f>[1]MarinusPortlandSnowy!BF4</f>
        <v>38.628071322182194</v>
      </c>
      <c r="J6" s="80">
        <f>[1]MarinusPortlandSnowy!BG4</f>
        <v>39.340081846272817</v>
      </c>
      <c r="K6" s="80">
        <f>[1]MarinusPortlandSnowy!BH4</f>
        <v>35.992864514187836</v>
      </c>
      <c r="L6" s="80">
        <f>[1]MarinusPortlandSnowy!BI4</f>
        <v>38.499857326481695</v>
      </c>
      <c r="M6" s="80">
        <f>[1]MarinusPortlandSnowy!BJ4</f>
        <v>43.716868449202977</v>
      </c>
      <c r="N6" s="80">
        <f>[1]MarinusPortlandSnowy!BK4</f>
        <v>51.843234242556733</v>
      </c>
      <c r="O6" s="80">
        <f>[1]MarinusPortlandSnowy!BL4</f>
        <v>48.992789353964127</v>
      </c>
      <c r="P6" s="80">
        <f>[1]MarinusPortlandSnowy!BM4</f>
        <v>58.66920981879607</v>
      </c>
      <c r="Q6" s="80">
        <f>[1]MarinusPortlandSnowy!BN4</f>
        <v>55.962532576955098</v>
      </c>
      <c r="R6" s="80">
        <f>[1]MarinusPortlandSnowy!BO4</f>
        <v>66.994001551978243</v>
      </c>
      <c r="S6" s="80">
        <f>[1]MarinusPortlandSnowy!BP4</f>
        <v>70.521762609889635</v>
      </c>
      <c r="T6" s="80">
        <f>[1]MarinusPortlandSnowy!BQ4</f>
        <v>73.20007548934376</v>
      </c>
    </row>
    <row r="7" spans="1:21" x14ac:dyDescent="0.3">
      <c r="A7" s="3">
        <v>0.05</v>
      </c>
      <c r="B7" s="3">
        <v>0.95</v>
      </c>
      <c r="C7" s="14"/>
      <c r="D7" s="14"/>
      <c r="E7" s="80">
        <f>[1]MarinusPortlandSnowy!BB5</f>
        <v>10.95225398906152</v>
      </c>
      <c r="F7" s="80">
        <f>[1]MarinusPortlandSnowy!BC5</f>
        <v>14.637147527104581</v>
      </c>
      <c r="G7" s="80">
        <f>[1]MarinusPortlandSnowy!BD5</f>
        <v>15.14583394365717</v>
      </c>
      <c r="H7" s="80">
        <f>[1]MarinusPortlandSnowy!BE5</f>
        <v>14.976785061082182</v>
      </c>
      <c r="I7" s="80">
        <f>[1]MarinusPortlandSnowy!BF5</f>
        <v>18.183464954369917</v>
      </c>
      <c r="J7" s="80">
        <f>[1]MarinusPortlandSnowy!BG5</f>
        <v>18.300871819751098</v>
      </c>
      <c r="K7" s="80">
        <f>[1]MarinusPortlandSnowy!BH5</f>
        <v>17.523189613785753</v>
      </c>
      <c r="L7" s="80">
        <f>[1]MarinusPortlandSnowy!BI5</f>
        <v>19.694854848868356</v>
      </c>
      <c r="M7" s="80">
        <f>[1]MarinusPortlandSnowy!BJ5</f>
        <v>20.156664381638411</v>
      </c>
      <c r="N7" s="80">
        <f>[1]MarinusPortlandSnowy!BK5</f>
        <v>24.28638657713449</v>
      </c>
      <c r="O7" s="80">
        <f>[1]MarinusPortlandSnowy!BL5</f>
        <v>23.295631100063996</v>
      </c>
      <c r="P7" s="80">
        <f>[1]MarinusPortlandSnowy!BM5</f>
        <v>28.197164207129934</v>
      </c>
      <c r="Q7" s="80">
        <f>[1]MarinusPortlandSnowy!BN5</f>
        <v>31.745371182500826</v>
      </c>
      <c r="R7" s="80">
        <f>[1]MarinusPortlandSnowy!BO5</f>
        <v>36.609695290088048</v>
      </c>
      <c r="S7" s="80">
        <f>[1]MarinusPortlandSnowy!BP5</f>
        <v>41.050056237187306</v>
      </c>
      <c r="T7" s="80">
        <f>[1]MarinusPortlandSnowy!BQ5</f>
        <v>43.977534054003918</v>
      </c>
    </row>
    <row r="8" spans="1:21" x14ac:dyDescent="0.3">
      <c r="A8" s="3">
        <v>0.25</v>
      </c>
      <c r="B8" s="5">
        <v>0.75</v>
      </c>
      <c r="C8" s="46"/>
      <c r="D8" s="46"/>
      <c r="E8" s="78">
        <f>[1]MarinusPortlandSnowy!BB6</f>
        <v>4.7663083472940571</v>
      </c>
      <c r="F8" s="78">
        <f>[1]MarinusPortlandSnowy!BC6</f>
        <v>6.2727450806064873</v>
      </c>
      <c r="G8" s="78">
        <f>[1]MarinusPortlandSnowy!BD6</f>
        <v>6.4347610573587382</v>
      </c>
      <c r="H8" s="78">
        <f>[1]MarinusPortlandSnowy!BE6</f>
        <v>6.1304636289823016</v>
      </c>
      <c r="I8" s="78">
        <f>[1]MarinusPortlandSnowy!BF6</f>
        <v>7.8620986274385753</v>
      </c>
      <c r="J8" s="78">
        <f>[1]MarinusPortlandSnowy!BG6</f>
        <v>7.7480112218414092</v>
      </c>
      <c r="K8" s="78">
        <f>[1]MarinusPortlandSnowy!BH6</f>
        <v>7.1886696415023277</v>
      </c>
      <c r="L8" s="78">
        <f>[1]MarinusPortlandSnowy!BI6</f>
        <v>8.3639298972152574</v>
      </c>
      <c r="M8" s="78">
        <f>[1]MarinusPortlandSnowy!BJ6</f>
        <v>8.9435399839151799</v>
      </c>
      <c r="N8" s="78">
        <f>[1]MarinusPortlandSnowy!BK6</f>
        <v>10.657648087971783</v>
      </c>
      <c r="O8" s="78">
        <f>[1]MarinusPortlandSnowy!BL6</f>
        <v>10.16131058878214</v>
      </c>
      <c r="P8" s="78">
        <f>[1]MarinusPortlandSnowy!BM6</f>
        <v>12.012886567713682</v>
      </c>
      <c r="Q8" s="78">
        <f>[1]MarinusPortlandSnowy!BN6</f>
        <v>13.659281698839877</v>
      </c>
      <c r="R8" s="78">
        <f>[1]MarinusPortlandSnowy!BO6</f>
        <v>15.06616422309304</v>
      </c>
      <c r="S8" s="78">
        <f>[1]MarinusPortlandSnowy!BP6</f>
        <v>16.966310208429693</v>
      </c>
      <c r="T8" s="78">
        <f>[1]MarinusPortlandSnowy!BQ6</f>
        <v>17.456987909183002</v>
      </c>
    </row>
    <row r="9" spans="1:21" x14ac:dyDescent="0.3">
      <c r="A9" s="3">
        <v>0.5</v>
      </c>
      <c r="B9" s="7">
        <v>0.5</v>
      </c>
      <c r="C9" s="41"/>
      <c r="D9" s="41"/>
      <c r="E9" s="79">
        <f>[1]MarinusPortlandSnowy!BB7</f>
        <v>7.1054273576010019E-15</v>
      </c>
      <c r="F9" s="79">
        <f>[1]MarinusPortlandSnowy!BC7</f>
        <v>-8.0378915329504252E-4</v>
      </c>
      <c r="G9" s="79">
        <f>[1]MarinusPortlandSnowy!BD7</f>
        <v>0.1132043101756679</v>
      </c>
      <c r="H9" s="79">
        <f>[1]MarinusPortlandSnowy!BE7</f>
        <v>-0.16854227243016595</v>
      </c>
      <c r="I9" s="79">
        <f>[1]MarinusPortlandSnowy!BF7</f>
        <v>9.3876237709046961E-2</v>
      </c>
      <c r="J9" s="79">
        <f>[1]MarinusPortlandSnowy!BG7</f>
        <v>-0.14821139541195549</v>
      </c>
      <c r="K9" s="79">
        <f>[1]MarinusPortlandSnowy!BH7</f>
        <v>-0.20180838900717646</v>
      </c>
      <c r="L9" s="79">
        <f>[1]MarinusPortlandSnowy!BI7</f>
        <v>1.3762701403379651E-2</v>
      </c>
      <c r="M9" s="79">
        <f>[1]MarinusPortlandSnowy!BJ7</f>
        <v>2.0375857825712274E-2</v>
      </c>
      <c r="N9" s="79">
        <f>[1]MarinusPortlandSnowy!BK7</f>
        <v>0.16021113158857503</v>
      </c>
      <c r="O9" s="79">
        <f>[1]MarinusPortlandSnowy!BL7</f>
        <v>4.0379845137117343E-2</v>
      </c>
      <c r="P9" s="79">
        <f>[1]MarinusPortlandSnowy!BM7</f>
        <v>0.12707060188017039</v>
      </c>
      <c r="Q9" s="79">
        <f>[1]MarinusPortlandSnowy!BN7</f>
        <v>0.58454437245909219</v>
      </c>
      <c r="R9" s="79">
        <f>[1]MarinusPortlandSnowy!BO7</f>
        <v>0.6267025471721297</v>
      </c>
      <c r="S9" s="79">
        <f>[1]MarinusPortlandSnowy!BP7</f>
        <v>0.85256354003382029</v>
      </c>
      <c r="T9" s="79">
        <f>[1]MarinusPortlandSnowy!BQ7</f>
        <v>0.74999593255955688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[1]MarinusPortlandSnowy!BB8</f>
        <v>-5.1401184260118971</v>
      </c>
      <c r="F10" s="78">
        <f>[1]MarinusPortlandSnowy!BC8</f>
        <v>-6.9154180764366657</v>
      </c>
      <c r="G10" s="78">
        <f>[1]MarinusPortlandSnowy!BD8</f>
        <v>-6.9179147203314013</v>
      </c>
      <c r="H10" s="78">
        <f>[1]MarinusPortlandSnowy!BE8</f>
        <v>-6.7803301071194113</v>
      </c>
      <c r="I10" s="78">
        <f>[1]MarinusPortlandSnowy!BF8</f>
        <v>-8.2780813154697732</v>
      </c>
      <c r="J10" s="78">
        <f>[1]MarinusPortlandSnowy!BG8</f>
        <v>-8.8795367055010104</v>
      </c>
      <c r="K10" s="78">
        <f>[1]MarinusPortlandSnowy!BH8</f>
        <v>-8.3652245906781815</v>
      </c>
      <c r="L10" s="78">
        <f>[1]MarinusPortlandSnowy!BI8</f>
        <v>-8.6457716269633238</v>
      </c>
      <c r="M10" s="78">
        <f>[1]MarinusPortlandSnowy!BJ8</f>
        <v>-9.4951176557157559</v>
      </c>
      <c r="N10" s="78">
        <f>[1]MarinusPortlandSnowy!BK8</f>
        <v>-12.087601939740107</v>
      </c>
      <c r="O10" s="78">
        <f>[1]MarinusPortlandSnowy!BL8</f>
        <v>-11.40501015027192</v>
      </c>
      <c r="P10" s="78">
        <f>[1]MarinusPortlandSnowy!BM8</f>
        <v>-11.390049008089463</v>
      </c>
      <c r="Q10" s="78">
        <f>[1]MarinusPortlandSnowy!BN8</f>
        <v>-10.917269616884408</v>
      </c>
      <c r="R10" s="78">
        <f>[1]MarinusPortlandSnowy!BO8</f>
        <v>-10.412132365163973</v>
      </c>
      <c r="S10" s="78">
        <f>[1]MarinusPortlandSnowy!BP8</f>
        <v>-9.9918476206977545</v>
      </c>
      <c r="T10" s="78">
        <f>[1]MarinusPortlandSnowy!BQ8</f>
        <v>-10.62292394649478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[1]MarinusPortlandSnowy!BB9</f>
        <v>-12.694973970769373</v>
      </c>
      <c r="F11" s="80">
        <f>[1]MarinusPortlandSnowy!BC9</f>
        <v>-17.162126498204255</v>
      </c>
      <c r="G11" s="80">
        <f>[1]MarinusPortlandSnowy!BD9</f>
        <v>-16.640200461911483</v>
      </c>
      <c r="H11" s="80">
        <f>[1]MarinusPortlandSnowy!BE9</f>
        <v>-16.576103716701887</v>
      </c>
      <c r="I11" s="80">
        <f>[1]MarinusPortlandSnowy!BF9</f>
        <v>-20.623724111133296</v>
      </c>
      <c r="J11" s="80">
        <f>[1]MarinusPortlandSnowy!BG9</f>
        <v>-21.109518809587772</v>
      </c>
      <c r="K11" s="80">
        <f>[1]MarinusPortlandSnowy!BH9</f>
        <v>-19.245853404696444</v>
      </c>
      <c r="L11" s="80">
        <f>[1]MarinusPortlandSnowy!BI9</f>
        <v>-20.926351163053404</v>
      </c>
      <c r="M11" s="80">
        <f>[1]MarinusPortlandSnowy!BJ9</f>
        <v>-22.50823692635106</v>
      </c>
      <c r="N11" s="80">
        <f>[1]MarinusPortlandSnowy!BK9</f>
        <v>-29.149864737700838</v>
      </c>
      <c r="O11" s="80">
        <f>[1]MarinusPortlandSnowy!BL9</f>
        <v>-27.317891021347414</v>
      </c>
      <c r="P11" s="80">
        <f>[1]MarinusPortlandSnowy!BM9</f>
        <v>-27.387675496060531</v>
      </c>
      <c r="Q11" s="80">
        <f>[1]MarinusPortlandSnowy!BN9</f>
        <v>-25.970241058127527</v>
      </c>
      <c r="R11" s="80">
        <f>[1]MarinusPortlandSnowy!BO9</f>
        <v>-24.361581890297217</v>
      </c>
      <c r="S11" s="80">
        <f>[1]MarinusPortlandSnowy!BP9</f>
        <v>-22.445101806896645</v>
      </c>
      <c r="T11" s="80">
        <f>[1]MarinusPortlandSnowy!BQ9</f>
        <v>-23.659052186990529</v>
      </c>
    </row>
    <row r="12" spans="1:21" x14ac:dyDescent="0.3">
      <c r="A12" s="3">
        <v>1</v>
      </c>
      <c r="B12" s="3">
        <v>0</v>
      </c>
      <c r="C12" s="14"/>
      <c r="D12" s="14"/>
      <c r="E12" s="80">
        <f>[1]MarinusPortlandSnowy!BB10</f>
        <v>-32.949645288248497</v>
      </c>
      <c r="F12" s="80">
        <f>[1]MarinusPortlandSnowy!BC10</f>
        <v>-42.211297132408561</v>
      </c>
      <c r="G12" s="80">
        <f>[1]MarinusPortlandSnowy!BD10</f>
        <v>-36.061659087639036</v>
      </c>
      <c r="H12" s="80">
        <f>[1]MarinusPortlandSnowy!BE10</f>
        <v>-38.781685258441698</v>
      </c>
      <c r="I12" s="80">
        <f>[1]MarinusPortlandSnowy!BF10</f>
        <v>-53.326378416947037</v>
      </c>
      <c r="J12" s="80">
        <f>[1]MarinusPortlandSnowy!BG10</f>
        <v>-43.604375497709341</v>
      </c>
      <c r="K12" s="80">
        <f>[1]MarinusPortlandSnowy!BH10</f>
        <v>-40.62669856488678</v>
      </c>
      <c r="L12" s="80">
        <f>[1]MarinusPortlandSnowy!BI10</f>
        <v>-46.907179286040801</v>
      </c>
      <c r="M12" s="80">
        <f>[1]MarinusPortlandSnowy!BJ10</f>
        <v>-50.3051479149144</v>
      </c>
      <c r="N12" s="80">
        <f>[1]MarinusPortlandSnowy!BK10</f>
        <v>-64.028095947627634</v>
      </c>
      <c r="O12" s="80">
        <f>[1]MarinusPortlandSnowy!BL10</f>
        <v>-59.100799108787555</v>
      </c>
      <c r="P12" s="80">
        <f>[1]MarinusPortlandSnowy!BM10</f>
        <v>-58.303862782520582</v>
      </c>
      <c r="Q12" s="80">
        <f>[1]MarinusPortlandSnowy!BN10</f>
        <v>-55.268223183217685</v>
      </c>
      <c r="R12" s="80">
        <f>[1]MarinusPortlandSnowy!BO10</f>
        <v>-51.586103014574434</v>
      </c>
      <c r="S12" s="80">
        <f>[1]MarinusPortlandSnowy!BP10</f>
        <v>-50.046468305685707</v>
      </c>
      <c r="T12" s="80">
        <f>[1]MarinusPortlandSnowy!BQ10</f>
        <v>-47.41169716994338</v>
      </c>
    </row>
    <row r="13" spans="1:21" x14ac:dyDescent="0.3">
      <c r="B13" s="9" t="s">
        <v>19</v>
      </c>
      <c r="C13" s="66"/>
      <c r="D13" s="66"/>
      <c r="E13" s="81">
        <f>[1]MarinusPortlandSnowy!BB11</f>
        <v>-0.348945700258467</v>
      </c>
      <c r="F13" s="81">
        <f>[1]MarinusPortlandSnowy!BC11</f>
        <v>-0.52223986438493031</v>
      </c>
      <c r="G13" s="81">
        <f>[1]MarinusPortlandSnowy!BD11</f>
        <v>-0.33994733200900146</v>
      </c>
      <c r="H13" s="81">
        <f>[1]MarinusPortlandSnowy!BE11</f>
        <v>-0.45250276025389252</v>
      </c>
      <c r="I13" s="81">
        <f>[1]MarinusPortlandSnowy!BF11</f>
        <v>-0.42649459190675093</v>
      </c>
      <c r="J13" s="81">
        <f>[1]MarinusPortlandSnowy!BG11</f>
        <v>-0.73430021877787344</v>
      </c>
      <c r="K13" s="81">
        <f>[1]MarinusPortlandSnowy!BH11</f>
        <v>-0.56698877238146128</v>
      </c>
      <c r="L13" s="81">
        <f>[1]MarinusPortlandSnowy!BI11</f>
        <v>-0.246179647110331</v>
      </c>
      <c r="M13" s="81">
        <f>[1]MarinusPortlandSnowy!BJ11</f>
        <v>-0.46609203700074381</v>
      </c>
      <c r="N13" s="81">
        <f>[1]MarinusPortlandSnowy!BK11</f>
        <v>-0.93677158743371747</v>
      </c>
      <c r="O13" s="81">
        <f>[1]MarinusPortlandSnowy!BL11</f>
        <v>-0.82740214818965974</v>
      </c>
      <c r="P13" s="81">
        <f>[1]MarinusPortlandSnowy!BM11</f>
        <v>0.22684130181933707</v>
      </c>
      <c r="Q13" s="81">
        <f>[1]MarinusPortlandSnowy!BN11</f>
        <v>1.5797082710534078</v>
      </c>
      <c r="R13" s="81">
        <f>[1]MarinusPortlandSnowy!BO11</f>
        <v>2.8620639115077635</v>
      </c>
      <c r="S13" s="81">
        <f>[1]MarinusPortlandSnowy!BP11</f>
        <v>4.4168800517689961</v>
      </c>
      <c r="T13" s="81">
        <f>[1]MarinusPortlandSnowy!BQ11</f>
        <v>4.5954452593905168</v>
      </c>
    </row>
    <row r="15" spans="1:21" x14ac:dyDescent="0.3">
      <c r="B15" s="1" t="s">
        <v>78</v>
      </c>
      <c r="C15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29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73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9520609.1345546488</v>
      </c>
      <c r="F28" s="73">
        <f t="shared" ref="F28:T28" si="3">F17*F6</f>
        <v>15056015.572754061</v>
      </c>
      <c r="G28" s="73">
        <f t="shared" si="3"/>
        <v>13130612.239259241</v>
      </c>
      <c r="H28" s="73">
        <f t="shared" si="3"/>
        <v>12456240.97900039</v>
      </c>
      <c r="I28" s="73">
        <f t="shared" si="3"/>
        <v>16919095.239115801</v>
      </c>
      <c r="J28" s="73">
        <f t="shared" si="3"/>
        <v>17230955.848667495</v>
      </c>
      <c r="K28" s="73">
        <f t="shared" si="3"/>
        <v>15808066.094631298</v>
      </c>
      <c r="L28" s="73">
        <f t="shared" si="3"/>
        <v>16862937.508998983</v>
      </c>
      <c r="M28" s="73">
        <f t="shared" si="3"/>
        <v>19147988.380750906</v>
      </c>
      <c r="N28" s="73">
        <f t="shared" si="3"/>
        <v>22707336.59823985</v>
      </c>
      <c r="O28" s="73">
        <f t="shared" si="3"/>
        <v>21517633.084261045</v>
      </c>
      <c r="P28" s="73">
        <f t="shared" si="3"/>
        <v>25697113.900632679</v>
      </c>
      <c r="Q28" s="73">
        <f t="shared" si="3"/>
        <v>24511589.268706333</v>
      </c>
      <c r="R28" s="73">
        <f t="shared" si="3"/>
        <v>29343372.679766472</v>
      </c>
      <c r="S28" s="73">
        <f t="shared" si="3"/>
        <v>30973158.138263527</v>
      </c>
      <c r="T28" s="73">
        <f t="shared" si="3"/>
        <v>32061633.064332567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4797087.2472089455</v>
      </c>
      <c r="F29" s="73">
        <f t="shared" si="4"/>
        <v>6411070.6168718068</v>
      </c>
      <c r="G29" s="73">
        <f t="shared" si="4"/>
        <v>6652050.2680542292</v>
      </c>
      <c r="H29" s="73">
        <f t="shared" si="4"/>
        <v>6559831.8567539956</v>
      </c>
      <c r="I29" s="73">
        <f t="shared" si="4"/>
        <v>7964357.6500140233</v>
      </c>
      <c r="J29" s="73">
        <f t="shared" si="4"/>
        <v>8015781.8570509814</v>
      </c>
      <c r="K29" s="73">
        <f t="shared" si="4"/>
        <v>7696184.8783747032</v>
      </c>
      <c r="L29" s="73">
        <f t="shared" si="4"/>
        <v>8626346.4238043409</v>
      </c>
      <c r="M29" s="73">
        <f t="shared" si="4"/>
        <v>8828618.9991576243</v>
      </c>
      <c r="N29" s="73">
        <f t="shared" si="4"/>
        <v>10637437.320784906</v>
      </c>
      <c r="O29" s="73">
        <f t="shared" si="4"/>
        <v>10231441.179148108</v>
      </c>
      <c r="P29" s="73">
        <f t="shared" si="4"/>
        <v>12350357.922722911</v>
      </c>
      <c r="Q29" s="73">
        <f t="shared" si="4"/>
        <v>13904472.577935362</v>
      </c>
      <c r="R29" s="73">
        <f t="shared" si="4"/>
        <v>16035046.537058566</v>
      </c>
      <c r="S29" s="73">
        <f t="shared" si="4"/>
        <v>18029184.699372664</v>
      </c>
      <c r="T29" s="73">
        <f t="shared" si="4"/>
        <v>19262159.915653717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2087643.056114797</v>
      </c>
      <c r="F30" s="74">
        <f t="shared" si="4"/>
        <v>2747462.3453056416</v>
      </c>
      <c r="G30" s="74">
        <f t="shared" si="4"/>
        <v>2826147.0563919577</v>
      </c>
      <c r="H30" s="74">
        <f t="shared" si="4"/>
        <v>2685143.0694942479</v>
      </c>
      <c r="I30" s="74">
        <f t="shared" si="4"/>
        <v>3443599.198818096</v>
      </c>
      <c r="J30" s="74">
        <f t="shared" si="4"/>
        <v>3393628.9151665373</v>
      </c>
      <c r="K30" s="74">
        <f t="shared" si="4"/>
        <v>3157263.7065478223</v>
      </c>
      <c r="L30" s="74">
        <f t="shared" si="4"/>
        <v>3663401.2949802829</v>
      </c>
      <c r="M30" s="74">
        <f t="shared" si="4"/>
        <v>3917270.5129548488</v>
      </c>
      <c r="N30" s="74">
        <f t="shared" si="4"/>
        <v>4668049.8625316406</v>
      </c>
      <c r="O30" s="74">
        <f t="shared" si="4"/>
        <v>4462847.6105931159</v>
      </c>
      <c r="P30" s="74">
        <f t="shared" si="4"/>
        <v>5261644.3166585928</v>
      </c>
      <c r="Q30" s="74">
        <f t="shared" si="4"/>
        <v>5982765.3840918662</v>
      </c>
      <c r="R30" s="74">
        <f t="shared" si="4"/>
        <v>6598979.9297147514</v>
      </c>
      <c r="S30" s="74">
        <f t="shared" si="4"/>
        <v>7451603.4435423212</v>
      </c>
      <c r="T30" s="74">
        <f t="shared" si="4"/>
        <v>7646160.7042221548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3.1121771826292388E-9</v>
      </c>
      <c r="F31" s="75">
        <f t="shared" si="4"/>
        <v>-352.05964914322863</v>
      </c>
      <c r="G31" s="75">
        <f t="shared" si="4"/>
        <v>49719.333029153342</v>
      </c>
      <c r="H31" s="75">
        <f t="shared" si="4"/>
        <v>-73821.515324412685</v>
      </c>
      <c r="I31" s="75">
        <f t="shared" si="4"/>
        <v>41117.792116562567</v>
      </c>
      <c r="J31" s="75">
        <f t="shared" si="4"/>
        <v>-64916.591190436506</v>
      </c>
      <c r="K31" s="75">
        <f t="shared" si="4"/>
        <v>-88634.244451951905</v>
      </c>
      <c r="L31" s="75">
        <f t="shared" si="4"/>
        <v>6028.0632146802873</v>
      </c>
      <c r="M31" s="75">
        <f t="shared" si="4"/>
        <v>8924.6257276619763</v>
      </c>
      <c r="N31" s="75">
        <f t="shared" si="4"/>
        <v>70172.475635795869</v>
      </c>
      <c r="O31" s="75">
        <f t="shared" si="4"/>
        <v>17734.827984221938</v>
      </c>
      <c r="P31" s="75">
        <f t="shared" si="4"/>
        <v>55656.923623514631</v>
      </c>
      <c r="Q31" s="75">
        <f t="shared" si="4"/>
        <v>256030.43513708239</v>
      </c>
      <c r="R31" s="75">
        <f t="shared" si="4"/>
        <v>274495.71566139278</v>
      </c>
      <c r="S31" s="75">
        <f t="shared" si="4"/>
        <v>374445.90678285388</v>
      </c>
      <c r="T31" s="75">
        <f t="shared" si="4"/>
        <v>328498.21846108593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-2251371.8705932107</v>
      </c>
      <c r="F32" s="74">
        <f t="shared" si="4"/>
        <v>-3028953.1174792596</v>
      </c>
      <c r="G32" s="74">
        <f t="shared" si="4"/>
        <v>-3038348.1451695515</v>
      </c>
      <c r="H32" s="74">
        <f t="shared" si="4"/>
        <v>-2969784.5869183023</v>
      </c>
      <c r="I32" s="74">
        <f t="shared" si="4"/>
        <v>-3625799.6161757605</v>
      </c>
      <c r="J32" s="74">
        <f t="shared" si="4"/>
        <v>-3889237.0770094427</v>
      </c>
      <c r="K32" s="74">
        <f t="shared" si="4"/>
        <v>-3674006.6402258575</v>
      </c>
      <c r="L32" s="74">
        <f t="shared" si="4"/>
        <v>-3786847.9726099358</v>
      </c>
      <c r="M32" s="74">
        <f t="shared" si="4"/>
        <v>-4158861.5332035013</v>
      </c>
      <c r="N32" s="74">
        <f t="shared" si="4"/>
        <v>-5294369.6496061673</v>
      </c>
      <c r="O32" s="74">
        <f t="shared" si="4"/>
        <v>-5009080.4579994269</v>
      </c>
      <c r="P32" s="74">
        <f t="shared" si="4"/>
        <v>-4988841.4655431844</v>
      </c>
      <c r="Q32" s="74">
        <f t="shared" si="4"/>
        <v>-4781764.0921953702</v>
      </c>
      <c r="R32" s="74">
        <f t="shared" si="4"/>
        <v>-4560513.9759418201</v>
      </c>
      <c r="S32" s="74">
        <f t="shared" si="4"/>
        <v>-4388419.4750104537</v>
      </c>
      <c r="T32" s="74">
        <f t="shared" si="4"/>
        <v>-4652840.6885647131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-5560398.5991969854</v>
      </c>
      <c r="F33" s="73">
        <f t="shared" si="4"/>
        <v>-7517011.4062134642</v>
      </c>
      <c r="G33" s="73">
        <f t="shared" si="4"/>
        <v>-7308376.0428715236</v>
      </c>
      <c r="H33" s="73">
        <f t="shared" si="4"/>
        <v>-7260333.4279154269</v>
      </c>
      <c r="I33" s="73">
        <f t="shared" si="4"/>
        <v>-9033191.1606763843</v>
      </c>
      <c r="J33" s="73">
        <f t="shared" si="4"/>
        <v>-9245969.2385994438</v>
      </c>
      <c r="K33" s="73">
        <f t="shared" si="4"/>
        <v>-8452778.8153426778</v>
      </c>
      <c r="L33" s="73">
        <f t="shared" si="4"/>
        <v>-9165741.8094173912</v>
      </c>
      <c r="M33" s="73">
        <f t="shared" si="4"/>
        <v>-9858607.7737417649</v>
      </c>
      <c r="N33" s="73">
        <f t="shared" si="4"/>
        <v>-12767640.755112967</v>
      </c>
      <c r="O33" s="73">
        <f t="shared" si="4"/>
        <v>-11998017.736575784</v>
      </c>
      <c r="P33" s="73">
        <f t="shared" si="4"/>
        <v>-11995801.867274513</v>
      </c>
      <c r="Q33" s="73">
        <f t="shared" si="4"/>
        <v>-11374965.583459858</v>
      </c>
      <c r="R33" s="73">
        <f t="shared" si="4"/>
        <v>-10670372.867950181</v>
      </c>
      <c r="S33" s="73">
        <f t="shared" si="4"/>
        <v>-9857888.713589007</v>
      </c>
      <c r="T33" s="73">
        <f t="shared" si="4"/>
        <v>-10362664.857901851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-14431944.636252841</v>
      </c>
      <c r="F34" s="73">
        <f t="shared" si="4"/>
        <v>-18488548.14399495</v>
      </c>
      <c r="G34" s="73">
        <f t="shared" si="4"/>
        <v>-15838280.671291064</v>
      </c>
      <c r="H34" s="73">
        <f t="shared" si="4"/>
        <v>-16986378.143197462</v>
      </c>
      <c r="I34" s="73">
        <f t="shared" si="4"/>
        <v>-23356953.746622801</v>
      </c>
      <c r="J34" s="73">
        <f t="shared" si="4"/>
        <v>-19098716.46799669</v>
      </c>
      <c r="K34" s="73">
        <f t="shared" si="4"/>
        <v>-17843246.009698275</v>
      </c>
      <c r="L34" s="73">
        <f t="shared" si="4"/>
        <v>-20545344.52728587</v>
      </c>
      <c r="M34" s="73">
        <f t="shared" si="4"/>
        <v>-22033654.786732506</v>
      </c>
      <c r="N34" s="73">
        <f t="shared" si="4"/>
        <v>-28044306.025060903</v>
      </c>
      <c r="O34" s="73">
        <f t="shared" si="4"/>
        <v>-25957070.968579493</v>
      </c>
      <c r="P34" s="73">
        <f t="shared" si="4"/>
        <v>-25537091.898744013</v>
      </c>
      <c r="Q34" s="73">
        <f t="shared" si="4"/>
        <v>-24207481.754249346</v>
      </c>
      <c r="R34" s="73">
        <f t="shared" si="4"/>
        <v>-22594713.120383602</v>
      </c>
      <c r="S34" s="73">
        <f t="shared" si="4"/>
        <v>-21980408.879857164</v>
      </c>
      <c r="T34" s="73">
        <f t="shared" si="4"/>
        <v>-20766323.360435199</v>
      </c>
    </row>
    <row r="35" spans="1:20" x14ac:dyDescent="0.3">
      <c r="B35" s="9" t="s">
        <v>29</v>
      </c>
      <c r="C35" s="51">
        <f t="shared" si="2"/>
        <v>0</v>
      </c>
      <c r="D35" s="51"/>
      <c r="E35" s="74">
        <f t="shared" si="4"/>
        <v>-152838.21671320853</v>
      </c>
      <c r="F35" s="74">
        <f t="shared" si="4"/>
        <v>-228741.06060059948</v>
      </c>
      <c r="G35" s="74">
        <f t="shared" si="4"/>
        <v>-149304.86821835343</v>
      </c>
      <c r="H35" s="74">
        <f t="shared" si="4"/>
        <v>-198196.20899120491</v>
      </c>
      <c r="I35" s="74">
        <f t="shared" si="4"/>
        <v>-186804.63125515691</v>
      </c>
      <c r="J35" s="74">
        <f t="shared" si="4"/>
        <v>-321623.49582470855</v>
      </c>
      <c r="K35" s="74">
        <f t="shared" si="4"/>
        <v>-249021.4688299378</v>
      </c>
      <c r="L35" s="74">
        <f t="shared" si="4"/>
        <v>-107826.68543432497</v>
      </c>
      <c r="M35" s="74">
        <f t="shared" si="4"/>
        <v>-204148.31220632579</v>
      </c>
      <c r="N35" s="74">
        <f t="shared" si="4"/>
        <v>-410305.95529596828</v>
      </c>
      <c r="O35" s="74">
        <f t="shared" si="4"/>
        <v>-363395.02348489856</v>
      </c>
      <c r="P35" s="74">
        <f t="shared" si="4"/>
        <v>99356.490196869636</v>
      </c>
      <c r="Q35" s="74">
        <f t="shared" si="4"/>
        <v>691912.22272139264</v>
      </c>
      <c r="R35" s="74">
        <f t="shared" si="4"/>
        <v>1253583.9932404005</v>
      </c>
      <c r="S35" s="74">
        <f t="shared" si="4"/>
        <v>1939893.7187369431</v>
      </c>
      <c r="T35" s="74">
        <f t="shared" si="4"/>
        <v>2012805.0236130464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workbookViewId="0">
      <selection activeCell="F17" sqref="F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-1.7724215447857072E-2</v>
      </c>
      <c r="N6" s="14">
        <f>'Spot Prices'!N29</f>
        <v>3.5568558588449095E-2</v>
      </c>
      <c r="O6" s="14">
        <f>'Spot Prices'!O29</f>
        <v>-4.1758380382165949E-2</v>
      </c>
      <c r="P6" s="14">
        <f>'Spot Prices'!P29</f>
        <v>-4.1758380382165949E-2</v>
      </c>
      <c r="Q6" s="14">
        <f>'Spot Prices'!Q29</f>
        <v>-4.1758380382165949E-2</v>
      </c>
      <c r="R6" s="14">
        <f>'Spot Prices'!R29</f>
        <v>-4.1758380382165949E-2</v>
      </c>
      <c r="S6" s="14">
        <f>'Spot Prices'!S29</f>
        <v>-4.1758380382165949E-2</v>
      </c>
      <c r="T6" s="14">
        <f>'Spot Prices'!T29</f>
        <v>-4.175838038216606E-2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-6.7557306994704192E-2</v>
      </c>
      <c r="N7" s="14">
        <f>'Spot Prices'!N30</f>
        <v>-5.6352466223221764E-3</v>
      </c>
      <c r="O7" s="14">
        <f>'Spot Prices'!O30</f>
        <v>-6.3046579280485182E-2</v>
      </c>
      <c r="P7" s="14">
        <f>'Spot Prices'!P30</f>
        <v>-6.3046579280485071E-2</v>
      </c>
      <c r="Q7" s="14">
        <f>'Spot Prices'!Q30</f>
        <v>-6.3046579280485071E-2</v>
      </c>
      <c r="R7" s="14">
        <f>'Spot Prices'!R30</f>
        <v>-6.304657928048496E-2</v>
      </c>
      <c r="S7" s="14">
        <f>'Spot Prices'!S30</f>
        <v>-6.3046579280485182E-2</v>
      </c>
      <c r="T7" s="14">
        <f>'Spot Prices'!T30</f>
        <v>-6.3046579280485071E-2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-7.9355926177955727E-2</v>
      </c>
      <c r="N8" s="46">
        <f>'Spot Prices'!N31</f>
        <v>-1.4829489152154318E-2</v>
      </c>
      <c r="O8" s="46">
        <f>'Spot Prices'!O31</f>
        <v>-7.1880686085224244E-2</v>
      </c>
      <c r="P8" s="46">
        <f>'Spot Prices'!P31</f>
        <v>-7.1880686085224132E-2</v>
      </c>
      <c r="Q8" s="46">
        <f>'Spot Prices'!Q31</f>
        <v>-7.1880686085224021E-2</v>
      </c>
      <c r="R8" s="46">
        <f>'Spot Prices'!R31</f>
        <v>-7.188068608522391E-2</v>
      </c>
      <c r="S8" s="46">
        <f>'Spot Prices'!S31</f>
        <v>-7.188068608522391E-2</v>
      </c>
      <c r="T8" s="46">
        <f>'Spot Prices'!T31</f>
        <v>-7.1880686085223799E-2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-8.6973172180306202E-2</v>
      </c>
      <c r="N9" s="41">
        <f>'Spot Prices'!N32</f>
        <v>-1.7607535550280162E-2</v>
      </c>
      <c r="O9" s="41">
        <f>'Spot Prices'!O32</f>
        <v>-8.1340373805176669E-2</v>
      </c>
      <c r="P9" s="41">
        <f>'Spot Prices'!P32</f>
        <v>-8.1340373805176669E-2</v>
      </c>
      <c r="Q9" s="41">
        <f>'Spot Prices'!Q32</f>
        <v>-8.1340373805176669E-2</v>
      </c>
      <c r="R9" s="41">
        <f>'Spot Prices'!R32</f>
        <v>-8.1340373805176669E-2</v>
      </c>
      <c r="S9" s="41">
        <f>'Spot Prices'!S32</f>
        <v>-8.1340373805176669E-2</v>
      </c>
      <c r="T9" s="41">
        <f>'Spot Prices'!T32</f>
        <v>-8.1340373805176669E-2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-8.9448567881447394E-2</v>
      </c>
      <c r="N10" s="46">
        <f>'Spot Prices'!N33</f>
        <v>-2.0870529005726945E-2</v>
      </c>
      <c r="O10" s="46">
        <f>'Spot Prices'!O33</f>
        <v>-8.3313747056609655E-2</v>
      </c>
      <c r="P10" s="46">
        <f>'Spot Prices'!P33</f>
        <v>-8.3313747056609655E-2</v>
      </c>
      <c r="Q10" s="46">
        <f>'Spot Prices'!Q33</f>
        <v>-8.3313747056609766E-2</v>
      </c>
      <c r="R10" s="46">
        <f>'Spot Prices'!R33</f>
        <v>-8.3313747056609766E-2</v>
      </c>
      <c r="S10" s="46">
        <f>'Spot Prices'!S33</f>
        <v>-8.3313747056609877E-2</v>
      </c>
      <c r="T10" s="46">
        <f>'Spot Prices'!T33</f>
        <v>-8.3313747056609877E-2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-9.6333530520449795E-2</v>
      </c>
      <c r="N11" s="14">
        <f>'Spot Prices'!N34</f>
        <v>-2.5247970369506767E-2</v>
      </c>
      <c r="O11" s="14">
        <f>'Spot Prices'!O34</f>
        <v>-9.1096309340822579E-2</v>
      </c>
      <c r="P11" s="14">
        <f>'Spot Prices'!P34</f>
        <v>-9.1096309340822579E-2</v>
      </c>
      <c r="Q11" s="14">
        <f>'Spot Prices'!Q34</f>
        <v>-9.1096309340822579E-2</v>
      </c>
      <c r="R11" s="14">
        <f>'Spot Prices'!R34</f>
        <v>-9.1096309340822579E-2</v>
      </c>
      <c r="S11" s="14">
        <f>'Spot Prices'!S34</f>
        <v>-9.1096309340822579E-2</v>
      </c>
      <c r="T11" s="14">
        <f>'Spot Prices'!T34</f>
        <v>-9.1096309340822579E-2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-0.11173060127539836</v>
      </c>
      <c r="N12" s="14">
        <f>'Spot Prices'!N35</f>
        <v>-4.506543320307721E-2</v>
      </c>
      <c r="O12" s="14">
        <f>'Spot Prices'!O35</f>
        <v>-0.11133703858509059</v>
      </c>
      <c r="P12" s="14">
        <f>'Spot Prices'!P35</f>
        <v>-0.11133703858509059</v>
      </c>
      <c r="Q12" s="14">
        <f>'Spot Prices'!Q35</f>
        <v>-0.1113370385850907</v>
      </c>
      <c r="R12" s="14">
        <f>'Spot Prices'!R35</f>
        <v>-0.11133703858509059</v>
      </c>
      <c r="S12" s="14">
        <f>'Spot Prices'!S35</f>
        <v>-0.11133703858509059</v>
      </c>
      <c r="T12" s="14">
        <f>'Spot Prices'!T35</f>
        <v>-0.11133703858509048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-8.3242875005589356E-2</v>
      </c>
      <c r="N13" s="46">
        <f>'Spot Prices'!N36</f>
        <v>-1.7155407240401099E-2</v>
      </c>
      <c r="O13" s="46">
        <f>'Spot Prices'!O36</f>
        <v>-7.7545194087397351E-2</v>
      </c>
      <c r="P13" s="46">
        <f>'Spot Prices'!P36</f>
        <v>-7.7545194087397351E-2</v>
      </c>
      <c r="Q13" s="46">
        <f>'Spot Prices'!Q36</f>
        <v>-7.7545194087397351E-2</v>
      </c>
      <c r="R13" s="46">
        <f>'Spot Prices'!R36</f>
        <v>-7.7545194087397351E-2</v>
      </c>
      <c r="S13" s="46">
        <f>'Spot Prices'!S36</f>
        <v>-7.7545194087397462E-2</v>
      </c>
      <c r="T13" s="46">
        <f>'Spot Prices'!T36</f>
        <v>-7.7545194087397462E-2</v>
      </c>
    </row>
    <row r="15" spans="2:20" x14ac:dyDescent="0.3">
      <c r="B15" s="32" t="s">
        <v>42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13755866.032253444</v>
      </c>
      <c r="Q17" s="19">
        <f>'Spot Prices'!Q17/'Spot Prices'!P17*DualFuelCM!P17</f>
        <v>14501317.004399251</v>
      </c>
      <c r="R17" s="19">
        <f>'Spot Prices'!R17/'Spot Prices'!Q17*DualFuelCM!Q17</f>
        <v>13997348.390440507</v>
      </c>
      <c r="S17" s="19">
        <f>'Spot Prices'!S17/'Spot Prices'!R17*DualFuelCM!R17</f>
        <v>15032212.209067365</v>
      </c>
      <c r="T17" s="19">
        <f>'Spot Prices'!T17/'Spot Prices'!S17*DualFuelCM!S17</f>
        <v>14507388.954338942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9973427.140244903</v>
      </c>
      <c r="Q18" s="19">
        <f>'Spot Prices'!Q18/'Spot Prices'!P18*DualFuelCM!P18</f>
        <v>10335701.257932324</v>
      </c>
      <c r="R18" s="19">
        <f>'Spot Prices'!R18/'Spot Prices'!Q18*DualFuelCM!Q18</f>
        <v>10346834.08961373</v>
      </c>
      <c r="S18" s="19">
        <f>'Spot Prices'!S18/'Spot Prices'!R18*DualFuelCM!R18</f>
        <v>10957644.330963666</v>
      </c>
      <c r="T18" s="19">
        <f>'Spot Prices'!T18/'Spot Prices'!S18*DualFuelCM!S18</f>
        <v>10947242.286099074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8394420.6163736749</v>
      </c>
      <c r="Q19" s="49">
        <f>'Spot Prices'!Q19/'Spot Prices'!P19*DualFuelCM!P19</f>
        <v>8829270.059548635</v>
      </c>
      <c r="R19" s="49">
        <f>'Spot Prices'!R19/'Spot Prices'!Q19*DualFuelCM!Q19</f>
        <v>8883510.2873423006</v>
      </c>
      <c r="S19" s="49">
        <f>'Spot Prices'!S19/'Spot Prices'!R19*DualFuelCM!R19</f>
        <v>9611693.7021258362</v>
      </c>
      <c r="T19" s="49">
        <f>'Spot Prices'!T19/'Spot Prices'!S19*DualFuelCM!S19</f>
        <v>9581955.8873677682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7365451.8182570888</v>
      </c>
      <c r="Q20" s="40">
        <f>'Spot Prices'!Q20/'Spot Prices'!P20*DualFuelCM!P20</f>
        <v>7790454.9286741363</v>
      </c>
      <c r="R20" s="40">
        <f>'Spot Prices'!R20/'Spot Prices'!Q20*DualFuelCM!Q20</f>
        <v>7903114.3079503179</v>
      </c>
      <c r="S20" s="40">
        <f>'Spot Prices'!S20/'Spot Prices'!R20*DualFuelCM!R20</f>
        <v>8647686.6377848815</v>
      </c>
      <c r="T20" s="40">
        <f>'Spot Prices'!T20/'Spot Prices'!S20*DualFuelCM!S20</f>
        <v>8573221.2396709733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6244963.6466314951</v>
      </c>
      <c r="Q21" s="49">
        <f>'Spot Prices'!Q21/'Spot Prices'!P21*DualFuelCM!P21</f>
        <v>6541411.9108703258</v>
      </c>
      <c r="R21" s="49">
        <f>'Spot Prices'!R21/'Spot Prices'!Q21*DualFuelCM!Q21</f>
        <v>6497047.5312609673</v>
      </c>
      <c r="S21" s="49">
        <f>'Spot Prices'!S21/'Spot Prices'!R21*DualFuelCM!R21</f>
        <v>7047977.5599931292</v>
      </c>
      <c r="T21" s="49">
        <f>'Spot Prices'!T21/'Spot Prices'!S21*DualFuelCM!S21</f>
        <v>6922272.9188688658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4868123.1855157511</v>
      </c>
      <c r="Q22" s="19">
        <f>'Spot Prices'!Q22/'Spot Prices'!P22*DualFuelCM!P22</f>
        <v>4953539.6629559984</v>
      </c>
      <c r="R22" s="19">
        <f>'Spot Prices'!R22/'Spot Prices'!Q22*DualFuelCM!Q22</f>
        <v>4609196.0398400771</v>
      </c>
      <c r="S22" s="19">
        <f>'Spot Prices'!S22/'Spot Prices'!R22*DualFuelCM!R22</f>
        <v>4879696.214684519</v>
      </c>
      <c r="T22" s="19">
        <f>'Spot Prices'!T22/'Spot Prices'!S22*DualFuelCM!S22</f>
        <v>4630209.4401012631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3051782.3774579372</v>
      </c>
      <c r="Q23" s="19">
        <f>'Spot Prices'!Q23/'Spot Prices'!P23*DualFuelCM!P23</f>
        <v>3161261.4462223803</v>
      </c>
      <c r="R23" s="19">
        <f>'Spot Prices'!R23/'Spot Prices'!Q23*DualFuelCM!Q23</f>
        <v>2929387.247888986</v>
      </c>
      <c r="S23" s="19">
        <f>'Spot Prices'!S23/'Spot Prices'!R23*DualFuelCM!R23</f>
        <v>3074060.100916815</v>
      </c>
      <c r="T23" s="19">
        <f>'Spot Prices'!T23/'Spot Prices'!S23*DualFuelCM!S23</f>
        <v>2759015.8522194843</v>
      </c>
    </row>
    <row r="24" spans="2:20" x14ac:dyDescent="0.3">
      <c r="B24" s="9" t="s">
        <v>29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7372659.2459350117</v>
      </c>
      <c r="Q24" s="49">
        <f>'Spot Prices'!Q24/'Spot Prices'!P24*DualFuelCM!P24</f>
        <v>7713818.0035681883</v>
      </c>
      <c r="R24" s="49">
        <f>'Spot Prices'!R24/'Spot Prices'!Q24*DualFuelCM!Q24</f>
        <v>7693164.1797628915</v>
      </c>
      <c r="S24" s="49">
        <f>'Spot Prices'!S24/'Spot Prices'!R24*DualFuelCM!R24</f>
        <v>8308463.3904591845</v>
      </c>
      <c r="T24" s="49">
        <f>'Spot Prices'!T24/'Spot Prices'!S24*DualFuelCM!S24</f>
        <v>8207693.6674179221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14282548.56147233</v>
      </c>
      <c r="G28" s="20">
        <f t="shared" si="2"/>
        <v>12631843.59317591</v>
      </c>
      <c r="H28" s="20">
        <f t="shared" si="2"/>
        <v>11914077.933210233</v>
      </c>
      <c r="I28" s="20">
        <f t="shared" si="2"/>
        <v>13130918.885505224</v>
      </c>
      <c r="J28" s="20">
        <f t="shared" si="2"/>
        <v>13307072.301646383</v>
      </c>
      <c r="K28" s="20">
        <f t="shared" si="2"/>
        <v>11890769.133047597</v>
      </c>
      <c r="L28" s="20">
        <f t="shared" si="2"/>
        <v>14727226.298298104</v>
      </c>
      <c r="M28" s="20">
        <f t="shared" si="2"/>
        <v>11567869.176255029</v>
      </c>
      <c r="N28" s="20">
        <f t="shared" si="2"/>
        <v>13849773.630985243</v>
      </c>
      <c r="O28" s="20">
        <f t="shared" si="2"/>
        <v>12717554.359513026</v>
      </c>
      <c r="P28" s="21">
        <f>(O28*'Spot Prices'!P5/'Spot Prices'!O5)*($E$26)</f>
        <v>13181443.345992489</v>
      </c>
      <c r="Q28" s="21">
        <f>(P28*'Spot Prices'!Q5/'Spot Prices'!P5)*($E$26)</f>
        <v>13895765.492887177</v>
      </c>
      <c r="R28" s="21">
        <f>(Q28*'Spot Prices'!R5/'Spot Prices'!Q5)*($E$26)</f>
        <v>13412841.792010793</v>
      </c>
      <c r="S28" s="21">
        <f>(R28*'Spot Prices'!S5/'Spot Prices'!R5)*($E$26)</f>
        <v>14404491.373655694</v>
      </c>
      <c r="T28" s="21">
        <f>(S28*'Spot Prices'!T5/'Spot Prices'!S5)*($E$26)</f>
        <v>13901583.888031622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10605758.384330196</v>
      </c>
      <c r="G29" s="20">
        <f t="shared" si="3"/>
        <v>9522709.557614902</v>
      </c>
      <c r="H29" s="20">
        <f t="shared" si="3"/>
        <v>9667857.4921227079</v>
      </c>
      <c r="I29" s="20">
        <f t="shared" si="3"/>
        <v>9904866.1262959298</v>
      </c>
      <c r="J29" s="20">
        <f t="shared" si="3"/>
        <v>9517378.4011404775</v>
      </c>
      <c r="K29" s="20">
        <f t="shared" si="3"/>
        <v>8654921.6209349912</v>
      </c>
      <c r="L29" s="20">
        <f t="shared" si="3"/>
        <v>9254498.4790716097</v>
      </c>
      <c r="M29" s="20">
        <f t="shared" si="3"/>
        <v>9074335.7573811337</v>
      </c>
      <c r="N29" s="20">
        <f t="shared" si="3"/>
        <v>9386577.7400155645</v>
      </c>
      <c r="O29" s="20">
        <f t="shared" si="3"/>
        <v>8805169.2105974779</v>
      </c>
      <c r="P29" s="21">
        <f>(O29*'Spot Prices'!P6/'Spot Prices'!O6)*($E$26)</f>
        <v>9344636.67534931</v>
      </c>
      <c r="Q29" s="21">
        <f>(P29*'Spot Prices'!Q6/'Spot Prices'!P6)*($E$26)</f>
        <v>9684070.6491546836</v>
      </c>
      <c r="R29" s="21">
        <f>(Q29*'Spot Prices'!R6/'Spot Prices'!Q6)*($E$26)</f>
        <v>9694501.5938808713</v>
      </c>
      <c r="S29" s="21">
        <f>(R29*'Spot Prices'!S6/'Spot Prices'!R6)*($E$26)</f>
        <v>10266802.338924203</v>
      </c>
      <c r="T29" s="21">
        <f>(S29*'Spot Prices'!T6/'Spot Prices'!S6)*($E$26)</f>
        <v>10257056.107405847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8772042.4174723849</v>
      </c>
      <c r="G30" s="51">
        <f t="shared" si="4"/>
        <v>7972799.9440439055</v>
      </c>
      <c r="H30" s="51">
        <f t="shared" si="4"/>
        <v>7760540.4459980298</v>
      </c>
      <c r="I30" s="51">
        <f t="shared" si="4"/>
        <v>8242660.7747434461</v>
      </c>
      <c r="J30" s="51">
        <f t="shared" si="4"/>
        <v>7837280.4400042631</v>
      </c>
      <c r="K30" s="51">
        <f t="shared" si="4"/>
        <v>7179088.5872498965</v>
      </c>
      <c r="L30" s="51">
        <f t="shared" si="4"/>
        <v>7509290.7372166738</v>
      </c>
      <c r="M30" s="51">
        <f t="shared" si="4"/>
        <v>7388165.843028497</v>
      </c>
      <c r="N30" s="51">
        <f t="shared" si="4"/>
        <v>7536098.1607448878</v>
      </c>
      <c r="O30" s="51">
        <f t="shared" si="4"/>
        <v>7218445.3141915267</v>
      </c>
      <c r="P30" s="52">
        <f>(O30*'Spot Prices'!P7/'Spot Prices'!O7)*($E$26)</f>
        <v>7791023.9031807845</v>
      </c>
      <c r="Q30" s="52">
        <f>(P30*'Spot Prices'!Q7/'Spot Prices'!P7)*($E$26)</f>
        <v>8194616.070036551</v>
      </c>
      <c r="R30" s="52">
        <f>(Q30*'Spot Prices'!R7/'Spot Prices'!Q7)*($E$26)</f>
        <v>8244957.4730429901</v>
      </c>
      <c r="S30" s="52">
        <f>(R30*'Spot Prices'!S7/'Spot Prices'!R7)*($E$26)</f>
        <v>8920798.564376004</v>
      </c>
      <c r="T30" s="52">
        <f>(S30*'Spot Prices'!T7/'Spot Prices'!S7)*($E$26)</f>
        <v>8893198.3241454214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7676064.3492178209</v>
      </c>
      <c r="G31" s="43">
        <f t="shared" si="5"/>
        <v>6886435.3478624709</v>
      </c>
      <c r="H31" s="43">
        <f t="shared" si="5"/>
        <v>6796455.9793697046</v>
      </c>
      <c r="I31" s="43">
        <f t="shared" si="5"/>
        <v>7107941.66367561</v>
      </c>
      <c r="J31" s="43">
        <f t="shared" si="5"/>
        <v>6801978.8464209298</v>
      </c>
      <c r="K31" s="43">
        <f t="shared" si="5"/>
        <v>6341258.3884761389</v>
      </c>
      <c r="L31" s="43">
        <f t="shared" si="5"/>
        <v>6569111.4389363881</v>
      </c>
      <c r="M31" s="43">
        <f t="shared" si="5"/>
        <v>6420641.6886879914</v>
      </c>
      <c r="N31" s="43">
        <f t="shared" si="5"/>
        <v>6571155.2327934857</v>
      </c>
      <c r="O31" s="43">
        <f t="shared" si="5"/>
        <v>6214069.7695793957</v>
      </c>
      <c r="P31" s="44">
        <f>(O31*'Spot Prices'!P8/'Spot Prices'!O8)*($E$26)</f>
        <v>6766343.2141160397</v>
      </c>
      <c r="Q31" s="44">
        <f>(P31*'Spot Prices'!Q8/'Spot Prices'!P8)*($E$26)</f>
        <v>7156776.4126634011</v>
      </c>
      <c r="R31" s="44">
        <f>(Q31*'Spot Prices'!R8/'Spot Prices'!Q8)*($E$26)</f>
        <v>7260272.0359165994</v>
      </c>
      <c r="S31" s="44">
        <f>(R31*'Spot Prices'!S8/'Spot Prices'!R8)*($E$26)</f>
        <v>7944280.5741174286</v>
      </c>
      <c r="T31" s="44">
        <f>(S31*'Spot Prices'!T8/'Spot Prices'!S8)*($E$26)</f>
        <v>7875872.219321656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6677177.8644283172</v>
      </c>
      <c r="G32" s="51">
        <f t="shared" si="6"/>
        <v>5940972.726604389</v>
      </c>
      <c r="H32" s="51">
        <f t="shared" si="6"/>
        <v>5932505.958911472</v>
      </c>
      <c r="I32" s="51">
        <f t="shared" si="6"/>
        <v>6184139.8500278043</v>
      </c>
      <c r="J32" s="51">
        <f t="shared" si="6"/>
        <v>5903059.5583374519</v>
      </c>
      <c r="K32" s="51">
        <f t="shared" si="6"/>
        <v>5510037.0363926981</v>
      </c>
      <c r="L32" s="51">
        <f t="shared" si="6"/>
        <v>5651482.1519020386</v>
      </c>
      <c r="M32" s="51">
        <f t="shared" si="6"/>
        <v>5515243.0045149438</v>
      </c>
      <c r="N32" s="51">
        <f t="shared" si="6"/>
        <v>5691246.4822812723</v>
      </c>
      <c r="O32" s="51">
        <f t="shared" si="6"/>
        <v>5349575.7948770607</v>
      </c>
      <c r="P32" s="52">
        <f>(O32*'Spot Prices'!P9/'Spot Prices'!O9)*($E$26)</f>
        <v>5724672.3249983164</v>
      </c>
      <c r="Q32" s="52">
        <f>(P32*'Spot Prices'!Q9/'Spot Prices'!P9)*($E$26)</f>
        <v>5996422.3735349821</v>
      </c>
      <c r="R32" s="52">
        <f>(Q32*'Spot Prices'!R9/'Spot Prices'!Q9)*($E$26)</f>
        <v>5955754.1566267218</v>
      </c>
      <c r="S32" s="52">
        <f>(R32*'Spot Prices'!S9/'Spot Prices'!R9)*($E$26)</f>
        <v>6460784.1402992019</v>
      </c>
      <c r="T32" s="52">
        <f>(S32*'Spot Prices'!T9/'Spot Prices'!S9)*($E$26)</f>
        <v>6345552.4238494076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5431176.1808665041</v>
      </c>
      <c r="G33" s="20">
        <f t="shared" si="7"/>
        <v>4734983.6225482197</v>
      </c>
      <c r="H33" s="20">
        <f t="shared" si="7"/>
        <v>4736731.5419008378</v>
      </c>
      <c r="I33" s="20">
        <f t="shared" si="7"/>
        <v>4935465.0996654956</v>
      </c>
      <c r="J33" s="20">
        <f t="shared" si="7"/>
        <v>4713789.0752817364</v>
      </c>
      <c r="K33" s="20">
        <f t="shared" si="7"/>
        <v>4418998.6927409489</v>
      </c>
      <c r="L33" s="20">
        <f t="shared" si="7"/>
        <v>4586128.887381698</v>
      </c>
      <c r="M33" s="20">
        <f t="shared" si="7"/>
        <v>4362653.1724806689</v>
      </c>
      <c r="N33" s="20">
        <f t="shared" si="7"/>
        <v>4573779.9444390014</v>
      </c>
      <c r="O33" s="20">
        <f t="shared" si="7"/>
        <v>4239384.2583869752</v>
      </c>
      <c r="P33" s="21">
        <f>(O33*'Spot Prices'!P10/'Spot Prices'!O10)*($E$26)</f>
        <v>4424655.1298987782</v>
      </c>
      <c r="Q33" s="21">
        <f>(P33*'Spot Prices'!Q10/'Spot Prices'!P10)*($E$26)</f>
        <v>4502290.4814873245</v>
      </c>
      <c r="R33" s="21">
        <f>(Q33*'Spot Prices'!R10/'Spot Prices'!Q10)*($E$26)</f>
        <v>4189315.2915823106</v>
      </c>
      <c r="S33" s="21">
        <f>(R33*'Spot Prices'!S10/'Spot Prices'!R10)*($E$26)</f>
        <v>4435173.8988223765</v>
      </c>
      <c r="T33" s="21">
        <f>(S33*'Spot Prices'!T10/'Spot Prices'!S10)*($E$26)</f>
        <v>4208414.4486330012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2852616.7960429494</v>
      </c>
      <c r="G34" s="20">
        <f t="shared" si="8"/>
        <v>3077308.0856124768</v>
      </c>
      <c r="H34" s="20">
        <f t="shared" si="8"/>
        <v>3177950.8709319332</v>
      </c>
      <c r="I34" s="20">
        <f t="shared" si="8"/>
        <v>2578477.2014296441</v>
      </c>
      <c r="J34" s="20">
        <f t="shared" si="8"/>
        <v>3059627.2874741633</v>
      </c>
      <c r="K34" s="20">
        <f t="shared" si="8"/>
        <v>2851094.2665637932</v>
      </c>
      <c r="L34" s="20">
        <f t="shared" si="8"/>
        <v>2362370.2372952858</v>
      </c>
      <c r="M34" s="20">
        <f t="shared" si="8"/>
        <v>2640850.3593348768</v>
      </c>
      <c r="N34" s="20">
        <f t="shared" si="8"/>
        <v>2577514.6803013133</v>
      </c>
      <c r="O34" s="20">
        <f t="shared" si="8"/>
        <v>2727620.7091771406</v>
      </c>
      <c r="P34" s="21">
        <f>(O34*'Spot Prices'!P11/'Spot Prices'!O11)*($E$26)</f>
        <v>2712005.9651456028</v>
      </c>
      <c r="Q34" s="21">
        <f>(P34*'Spot Prices'!Q11/'Spot Prices'!P11)*($E$26)</f>
        <v>2809295.9586067596</v>
      </c>
      <c r="R34" s="21">
        <f>(Q34*'Spot Prices'!R11/'Spot Prices'!Q11)*($E$26)</f>
        <v>2603237.9468400977</v>
      </c>
      <c r="S34" s="21">
        <f>(R34*'Spot Prices'!S11/'Spot Prices'!R11)*($E$26)</f>
        <v>2731803.3528481522</v>
      </c>
      <c r="T34" s="21">
        <f>(S34*'Spot Prices'!T11/'Spot Prices'!S11)*($E$26)</f>
        <v>2451835.1978240469</v>
      </c>
    </row>
    <row r="35" spans="2:20" x14ac:dyDescent="0.3">
      <c r="B35" s="9" t="s">
        <v>29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7794898.1236141296</v>
      </c>
      <c r="G35" s="51">
        <f t="shared" si="9"/>
        <v>6996193.5343917878</v>
      </c>
      <c r="H35" s="51">
        <f t="shared" si="9"/>
        <v>6932373.466122631</v>
      </c>
      <c r="I35" s="51">
        <f t="shared" si="9"/>
        <v>7240399.3097059596</v>
      </c>
      <c r="J35" s="51">
        <f t="shared" si="9"/>
        <v>6927732.7139653517</v>
      </c>
      <c r="K35" s="51">
        <f t="shared" si="9"/>
        <v>6396477.2504070178</v>
      </c>
      <c r="L35" s="51">
        <f t="shared" si="9"/>
        <v>6678103.8622216303</v>
      </c>
      <c r="M35" s="51">
        <f t="shared" si="9"/>
        <v>6513998.1972183082</v>
      </c>
      <c r="N35" s="51">
        <f t="shared" si="9"/>
        <v>6695608.3892352451</v>
      </c>
      <c r="O35" s="51">
        <f t="shared" si="9"/>
        <v>6334485.7921709074</v>
      </c>
      <c r="P35" s="52">
        <f>(O35*'Spot Prices'!P12/'Spot Prices'!O12)*($E$26)</f>
        <v>6800944.9537687367</v>
      </c>
      <c r="Q35" s="52">
        <f>(P35*'Spot Prices'!Q12/'Spot Prices'!P12)*($E$26)</f>
        <v>7115648.4893266335</v>
      </c>
      <c r="R35" s="52">
        <f>(Q35*'Spot Prices'!R12/'Spot Prices'!Q12)*($E$26)</f>
        <v>7096596.2702969657</v>
      </c>
      <c r="S35" s="52">
        <f>(R35*'Spot Prices'!S12/'Spot Prices'!R12)*($E$26)</f>
        <v>7664181.9842779925</v>
      </c>
      <c r="T35" s="52">
        <f>(S35*'Spot Prices'!T12/'Spot Prices'!S12)*($E$26)</f>
        <v>7571226.4689680981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-1.7724215447857072E-2</v>
      </c>
      <c r="N6" s="14">
        <f>'Spot Prices'!N29</f>
        <v>3.5568558588449095E-2</v>
      </c>
      <c r="O6" s="14">
        <f>'Spot Prices'!O29</f>
        <v>-4.1758380382165949E-2</v>
      </c>
      <c r="P6" s="14">
        <f>'Spot Prices'!P29</f>
        <v>-4.1758380382165949E-2</v>
      </c>
      <c r="Q6" s="14">
        <f>'Spot Prices'!Q29</f>
        <v>-4.1758380382165949E-2</v>
      </c>
      <c r="R6" s="14">
        <f>'Spot Prices'!R29</f>
        <v>-4.1758380382165949E-2</v>
      </c>
      <c r="S6" s="14">
        <f>'Spot Prices'!S29</f>
        <v>-4.1758380382165949E-2</v>
      </c>
      <c r="T6" s="14">
        <f>'Spot Prices'!T29</f>
        <v>-4.175838038216606E-2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-6.7557306994704192E-2</v>
      </c>
      <c r="N7" s="14">
        <f>'Spot Prices'!N30</f>
        <v>-5.6352466223221764E-3</v>
      </c>
      <c r="O7" s="14">
        <f>'Spot Prices'!O30</f>
        <v>-6.3046579280485182E-2</v>
      </c>
      <c r="P7" s="14">
        <f>'Spot Prices'!P30</f>
        <v>-6.3046579280485071E-2</v>
      </c>
      <c r="Q7" s="14">
        <f>'Spot Prices'!Q30</f>
        <v>-6.3046579280485071E-2</v>
      </c>
      <c r="R7" s="14">
        <f>'Spot Prices'!R30</f>
        <v>-6.304657928048496E-2</v>
      </c>
      <c r="S7" s="14">
        <f>'Spot Prices'!S30</f>
        <v>-6.3046579280485182E-2</v>
      </c>
      <c r="T7" s="14">
        <f>'Spot Prices'!T30</f>
        <v>-6.3046579280485071E-2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-7.9355926177955727E-2</v>
      </c>
      <c r="N8" s="46">
        <f>'Spot Prices'!N31</f>
        <v>-1.4829489152154318E-2</v>
      </c>
      <c r="O8" s="46">
        <f>'Spot Prices'!O31</f>
        <v>-7.1880686085224244E-2</v>
      </c>
      <c r="P8" s="46">
        <f>'Spot Prices'!P31</f>
        <v>-7.1880686085224132E-2</v>
      </c>
      <c r="Q8" s="46">
        <f>'Spot Prices'!Q31</f>
        <v>-7.1880686085224021E-2</v>
      </c>
      <c r="R8" s="46">
        <f>'Spot Prices'!R31</f>
        <v>-7.188068608522391E-2</v>
      </c>
      <c r="S8" s="46">
        <f>'Spot Prices'!S31</f>
        <v>-7.188068608522391E-2</v>
      </c>
      <c r="T8" s="46">
        <f>'Spot Prices'!T31</f>
        <v>-7.1880686085223799E-2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-8.6973172180306202E-2</v>
      </c>
      <c r="N9" s="41">
        <f>'Spot Prices'!N32</f>
        <v>-1.7607535550280162E-2</v>
      </c>
      <c r="O9" s="41">
        <f>'Spot Prices'!O32</f>
        <v>-8.1340373805176669E-2</v>
      </c>
      <c r="P9" s="41">
        <f>'Spot Prices'!P32</f>
        <v>-8.1340373805176669E-2</v>
      </c>
      <c r="Q9" s="41">
        <f>'Spot Prices'!Q32</f>
        <v>-8.1340373805176669E-2</v>
      </c>
      <c r="R9" s="41">
        <f>'Spot Prices'!R32</f>
        <v>-8.1340373805176669E-2</v>
      </c>
      <c r="S9" s="41">
        <f>'Spot Prices'!S32</f>
        <v>-8.1340373805176669E-2</v>
      </c>
      <c r="T9" s="41">
        <f>'Spot Prices'!T32</f>
        <v>-8.1340373805176669E-2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-8.9448567881447394E-2</v>
      </c>
      <c r="N10" s="46">
        <f>'Spot Prices'!N33</f>
        <v>-2.0870529005726945E-2</v>
      </c>
      <c r="O10" s="46">
        <f>'Spot Prices'!O33</f>
        <v>-8.3313747056609655E-2</v>
      </c>
      <c r="P10" s="46">
        <f>'Spot Prices'!P33</f>
        <v>-8.3313747056609655E-2</v>
      </c>
      <c r="Q10" s="46">
        <f>'Spot Prices'!Q33</f>
        <v>-8.3313747056609766E-2</v>
      </c>
      <c r="R10" s="46">
        <f>'Spot Prices'!R33</f>
        <v>-8.3313747056609766E-2</v>
      </c>
      <c r="S10" s="46">
        <f>'Spot Prices'!S33</f>
        <v>-8.3313747056609877E-2</v>
      </c>
      <c r="T10" s="46">
        <f>'Spot Prices'!T33</f>
        <v>-8.3313747056609877E-2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-9.6333530520449795E-2</v>
      </c>
      <c r="N11" s="14">
        <f>'Spot Prices'!N34</f>
        <v>-2.5247970369506767E-2</v>
      </c>
      <c r="O11" s="14">
        <f>'Spot Prices'!O34</f>
        <v>-9.1096309340822579E-2</v>
      </c>
      <c r="P11" s="14">
        <f>'Spot Prices'!P34</f>
        <v>-9.1096309340822579E-2</v>
      </c>
      <c r="Q11" s="14">
        <f>'Spot Prices'!Q34</f>
        <v>-9.1096309340822579E-2</v>
      </c>
      <c r="R11" s="14">
        <f>'Spot Prices'!R34</f>
        <v>-9.1096309340822579E-2</v>
      </c>
      <c r="S11" s="14">
        <f>'Spot Prices'!S34</f>
        <v>-9.1096309340822579E-2</v>
      </c>
      <c r="T11" s="14">
        <f>'Spot Prices'!T34</f>
        <v>-9.1096309340822579E-2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-0.11173060127539836</v>
      </c>
      <c r="N12" s="14">
        <f>'Spot Prices'!N35</f>
        <v>-4.506543320307721E-2</v>
      </c>
      <c r="O12" s="14">
        <f>'Spot Prices'!O35</f>
        <v>-0.11133703858509059</v>
      </c>
      <c r="P12" s="14">
        <f>'Spot Prices'!P35</f>
        <v>-0.11133703858509059</v>
      </c>
      <c r="Q12" s="14">
        <f>'Spot Prices'!Q35</f>
        <v>-0.1113370385850907</v>
      </c>
      <c r="R12" s="14">
        <f>'Spot Prices'!R35</f>
        <v>-0.11133703858509059</v>
      </c>
      <c r="S12" s="14">
        <f>'Spot Prices'!S35</f>
        <v>-0.11133703858509059</v>
      </c>
      <c r="T12" s="14">
        <f>'Spot Prices'!T35</f>
        <v>-0.11133703858509048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-8.3242875005589356E-2</v>
      </c>
      <c r="N13" s="46">
        <f>'Spot Prices'!N36</f>
        <v>-1.7155407240401099E-2</v>
      </c>
      <c r="O13" s="46">
        <f>'Spot Prices'!O36</f>
        <v>-7.7545194087397351E-2</v>
      </c>
      <c r="P13" s="46">
        <f>'Spot Prices'!P36</f>
        <v>-7.7545194087397351E-2</v>
      </c>
      <c r="Q13" s="46">
        <f>'Spot Prices'!Q36</f>
        <v>-7.7545194087397351E-2</v>
      </c>
      <c r="R13" s="46">
        <f>'Spot Prices'!R36</f>
        <v>-7.7545194087397351E-2</v>
      </c>
      <c r="S13" s="46">
        <f>'Spot Prices'!S36</f>
        <v>-7.7545194087397462E-2</v>
      </c>
      <c r="T13" s="46">
        <f>'Spot Prices'!T36</f>
        <v>-7.7545194087397462E-2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245789.43926217235</v>
      </c>
      <c r="Q17" s="36">
        <f>'Spot Prices'!Q17/'Spot Prices'!P17*DualFuelMWh!P17</f>
        <v>259109.13691054675</v>
      </c>
      <c r="R17" s="36">
        <f>'Spot Prices'!R17/'Spot Prices'!Q17*DualFuelMWh!Q17</f>
        <v>250104.23945514736</v>
      </c>
      <c r="S17" s="36">
        <f>'Spot Prices'!S17/'Spot Prices'!R17*DualFuelMWh!R17</f>
        <v>268595.15795468859</v>
      </c>
      <c r="T17" s="36">
        <f>'Spot Prices'!T17/'Spot Prices'!S17*DualFuelMWh!S17</f>
        <v>259217.63034654019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204730.3955594369</v>
      </c>
      <c r="Q18" s="36">
        <f>'Spot Prices'!Q18/'Spot Prices'!P18*DualFuelMWh!P18</f>
        <v>212167.00910983884</v>
      </c>
      <c r="R18" s="36">
        <f>'Spot Prices'!R18/'Spot Prices'!Q18*DualFuelMWh!Q18</f>
        <v>212395.5392832467</v>
      </c>
      <c r="S18" s="36">
        <f>'Spot Prices'!S18/'Spot Prices'!R18*DualFuelMWh!R18</f>
        <v>224933.99979084075</v>
      </c>
      <c r="T18" s="36">
        <f>'Spot Prices'!T18/'Spot Prices'!S18*DualFuelMWh!S18</f>
        <v>224720.47090755834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186826.95220522879</v>
      </c>
      <c r="Q19" s="50">
        <f>'Spot Prices'!Q19/'Spot Prices'!P19*DualFuelMWh!P19</f>
        <v>196504.99907103076</v>
      </c>
      <c r="R19" s="50">
        <f>'Spot Prices'!R19/'Spot Prices'!Q19*DualFuelMWh!Q19</f>
        <v>197712.17427807747</v>
      </c>
      <c r="S19" s="50">
        <f>'Spot Prices'!S19/'Spot Prices'!R19*DualFuelMWh!R19</f>
        <v>213918.68741908495</v>
      </c>
      <c r="T19" s="50">
        <f>'Spot Prices'!T19/'Spot Prices'!S19*DualFuelMWh!S19</f>
        <v>213256.84003849782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172445.32761647951</v>
      </c>
      <c r="Q20" s="45">
        <f>'Spot Prices'!Q20/'Spot Prices'!P20*DualFuelMWh!P20</f>
        <v>182395.81027827953</v>
      </c>
      <c r="R20" s="45">
        <f>'Spot Prices'!R20/'Spot Prices'!Q20*DualFuelMWh!Q20</f>
        <v>185033.47379814595</v>
      </c>
      <c r="S20" s="45">
        <f>'Spot Prices'!S20/'Spot Prices'!R20*DualFuelMWh!R20</f>
        <v>202465.94400102212</v>
      </c>
      <c r="T20" s="45">
        <f>'Spot Prices'!T20/'Spot Prices'!S20*DualFuelMWh!S20</f>
        <v>200722.50581274772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153401.54816433421</v>
      </c>
      <c r="Q21" s="50">
        <f>'Spot Prices'!Q21/'Spot Prices'!P21*DualFuelMWh!P21</f>
        <v>160683.51572380841</v>
      </c>
      <c r="R21" s="50">
        <f>'Spot Prices'!R21/'Spot Prices'!Q21*DualFuelMWh!Q21</f>
        <v>159593.74724787872</v>
      </c>
      <c r="S21" s="50">
        <f>'Spot Prices'!S21/'Spot Prices'!R21*DualFuelMWh!R21</f>
        <v>173126.81551214651</v>
      </c>
      <c r="T21" s="50">
        <f>'Spot Prices'!T21/'Spot Prices'!S21*DualFuelMWh!S21</f>
        <v>170039.00145092211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131028.00533450472</v>
      </c>
      <c r="Q22" s="36">
        <f>'Spot Prices'!Q22/'Spot Prices'!P22*DualFuelMWh!P22</f>
        <v>133327.03316005258</v>
      </c>
      <c r="R22" s="36">
        <f>'Spot Prices'!R22/'Spot Prices'!Q22*DualFuelMWh!Q22</f>
        <v>124058.84984440061</v>
      </c>
      <c r="S22" s="36">
        <f>'Spot Prices'!S22/'Spot Prices'!R22*DualFuelMWh!R22</f>
        <v>131339.49928604922</v>
      </c>
      <c r="T22" s="36">
        <f>'Spot Prices'!T22/'Spot Prices'!S22*DualFuelMWh!S22</f>
        <v>124624.43617338069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97873.579524247878</v>
      </c>
      <c r="Q23" s="36">
        <f>'Spot Prices'!Q23/'Spot Prices'!P23*DualFuelMWh!P23</f>
        <v>101384.67796367289</v>
      </c>
      <c r="R23" s="36">
        <f>'Spot Prices'!R23/'Spot Prices'!Q23*DualFuelMWh!Q23</f>
        <v>93948.250662094273</v>
      </c>
      <c r="S23" s="36">
        <f>'Spot Prices'!S23/'Spot Prices'!R23*DualFuelMWh!R23</f>
        <v>98588.047421656694</v>
      </c>
      <c r="T23" s="36">
        <f>'Spot Prices'!T23/'Spot Prices'!S23*DualFuelMWh!S23</f>
        <v>88484.277062310313</v>
      </c>
    </row>
    <row r="24" spans="2:20" x14ac:dyDescent="0.3">
      <c r="B24" s="9" t="s">
        <v>29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170454.38277705541</v>
      </c>
      <c r="Q24" s="50">
        <f>'Spot Prices'!Q24/'Spot Prices'!P24*DualFuelMWh!P24</f>
        <v>178341.90389006669</v>
      </c>
      <c r="R24" s="50">
        <f>'Spot Prices'!R24/'Spot Prices'!Q24*DualFuelMWh!Q24</f>
        <v>177864.39168296734</v>
      </c>
      <c r="S24" s="50">
        <f>'Spot Prices'!S24/'Spot Prices'!R24*DualFuelMWh!R24</f>
        <v>192089.98433330894</v>
      </c>
      <c r="T24" s="50">
        <f>'Spot Prices'!T24/'Spot Prices'!S24*DualFuelMWh!S24</f>
        <v>189760.20882482009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232280.69761549291</v>
      </c>
      <c r="G28" s="15">
        <f t="shared" si="1"/>
        <v>232364.46240133373</v>
      </c>
      <c r="H28" s="15">
        <f t="shared" si="1"/>
        <v>237365.75072871131</v>
      </c>
      <c r="I28" s="15">
        <f t="shared" si="1"/>
        <v>238642.80406683721</v>
      </c>
      <c r="J28" s="15">
        <f t="shared" si="1"/>
        <v>232953.30644772126</v>
      </c>
      <c r="K28" s="15">
        <f t="shared" si="1"/>
        <v>207793.53818487661</v>
      </c>
      <c r="L28" s="15">
        <f t="shared" si="1"/>
        <v>229180.68283233469</v>
      </c>
      <c r="M28" s="15">
        <f t="shared" si="1"/>
        <v>217029.21790060858</v>
      </c>
      <c r="N28" s="15">
        <f t="shared" si="1"/>
        <v>239139.70496059619</v>
      </c>
      <c r="O28" s="15">
        <f t="shared" si="1"/>
        <v>227236.91459932286</v>
      </c>
      <c r="P28" s="36">
        <f>(O28*'Spot Prices'!P5/'Spot Prices'!O5)*($E$26)</f>
        <v>235525.67036354326</v>
      </c>
      <c r="Q28" s="36">
        <f>(P28*'Spot Prices'!Q5/'Spot Prices'!P5)*($E$26)</f>
        <v>248289.1590109414</v>
      </c>
      <c r="R28" s="36">
        <f>(Q28*'Spot Prices'!R5/'Spot Prices'!Q5)*($E$26)</f>
        <v>239660.29148878698</v>
      </c>
      <c r="S28" s="36">
        <f>(R28*'Spot Prices'!S5/'Spot Prices'!R5)*($E$26)</f>
        <v>257379.05918000874</v>
      </c>
      <c r="T28" s="36">
        <f>(S28*'Spot Prices'!T5/'Spot Prices'!S5)*($E$26)</f>
        <v>248393.12193676564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185510.63497207875</v>
      </c>
      <c r="G29" s="15">
        <f t="shared" si="2"/>
        <v>182238.81763030292</v>
      </c>
      <c r="H29" s="15">
        <f t="shared" si="2"/>
        <v>181191.09885800083</v>
      </c>
      <c r="I29" s="15">
        <f t="shared" si="2"/>
        <v>190750.30132349837</v>
      </c>
      <c r="J29" s="15">
        <f t="shared" si="2"/>
        <v>184060.79513665574</v>
      </c>
      <c r="K29" s="15">
        <f t="shared" si="2"/>
        <v>169315.01736933354</v>
      </c>
      <c r="L29" s="15">
        <f t="shared" si="2"/>
        <v>175770.09659217502</v>
      </c>
      <c r="M29" s="15">
        <f t="shared" si="2"/>
        <v>168838.72715330642</v>
      </c>
      <c r="N29" s="15">
        <f t="shared" si="2"/>
        <v>188005.20268776666</v>
      </c>
      <c r="O29" s="15">
        <f t="shared" si="2"/>
        <v>180748.87900661302</v>
      </c>
      <c r="P29" s="36">
        <f>(O29*'Spot Prices'!P6/'Spot Prices'!O6)*($E$26)</f>
        <v>191822.8444446738</v>
      </c>
      <c r="Q29" s="36">
        <f>(P29*'Spot Prices'!Q6/'Spot Prices'!P6)*($E$26)</f>
        <v>198790.60494929197</v>
      </c>
      <c r="R29" s="36">
        <f>(Q29*'Spot Prices'!R6/'Spot Prices'!Q6)*($E$26)</f>
        <v>199004.72707700409</v>
      </c>
      <c r="S29" s="36">
        <f>(R29*'Spot Prices'!S6/'Spot Prices'!R6)*($E$26)</f>
        <v>210752.68054015088</v>
      </c>
      <c r="T29" s="36">
        <f>(S29*'Spot Prices'!T6/'Spot Prices'!S6)*($E$26)</f>
        <v>210552.61392253701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165363.62180608601</v>
      </c>
      <c r="G30" s="47">
        <f t="shared" si="3"/>
        <v>162585.34908195847</v>
      </c>
      <c r="H30" s="47">
        <f t="shared" si="3"/>
        <v>161452.17849116927</v>
      </c>
      <c r="I30" s="47">
        <f t="shared" si="3"/>
        <v>171525.89158548304</v>
      </c>
      <c r="J30" s="47">
        <f t="shared" si="3"/>
        <v>164670.80921355996</v>
      </c>
      <c r="K30" s="47">
        <f t="shared" si="3"/>
        <v>151826.56453477198</v>
      </c>
      <c r="L30" s="47">
        <f t="shared" si="3"/>
        <v>155420.42828820646</v>
      </c>
      <c r="M30" s="47">
        <f t="shared" si="3"/>
        <v>150622.15782647033</v>
      </c>
      <c r="N30" s="47">
        <f t="shared" si="3"/>
        <v>166191.76305465997</v>
      </c>
      <c r="O30" s="47">
        <f t="shared" si="3"/>
        <v>160654.34403894606</v>
      </c>
      <c r="P30" s="50">
        <f>(O30*'Spot Prices'!P7/'Spot Prices'!O7)*($E$26)</f>
        <v>173397.70270150556</v>
      </c>
      <c r="Q30" s="50">
        <f>(P30*'Spot Prices'!Q7/'Spot Prices'!P7)*($E$26)</f>
        <v>182380.08491862874</v>
      </c>
      <c r="R30" s="50">
        <f>(Q30*'Spot Prices'!R7/'Spot Prices'!Q7)*($E$26)</f>
        <v>183500.48754356787</v>
      </c>
      <c r="S30" s="50">
        <f>(R30*'Spot Prices'!S7/'Spot Prices'!R7)*($E$26)</f>
        <v>198542.06540095049</v>
      </c>
      <c r="T30" s="50">
        <f>(S30*'Spot Prices'!T7/'Spot Prices'!S7)*($E$26)</f>
        <v>197927.79206416366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153994.11804740527</v>
      </c>
      <c r="G31" s="42">
        <f t="shared" si="4"/>
        <v>151352.77827751852</v>
      </c>
      <c r="H31" s="42">
        <f t="shared" si="4"/>
        <v>150357.18022816337</v>
      </c>
      <c r="I31" s="42">
        <f t="shared" si="4"/>
        <v>159646.29799846467</v>
      </c>
      <c r="J31" s="42">
        <f t="shared" si="4"/>
        <v>154293.10183796225</v>
      </c>
      <c r="K31" s="42">
        <f t="shared" si="4"/>
        <v>141302.67247050747</v>
      </c>
      <c r="L31" s="42">
        <f t="shared" si="4"/>
        <v>143975.776326736</v>
      </c>
      <c r="M31" s="42">
        <f t="shared" si="4"/>
        <v>139057.20429650744</v>
      </c>
      <c r="N31" s="42">
        <f t="shared" si="4"/>
        <v>153250.63339403129</v>
      </c>
      <c r="O31" s="42">
        <f t="shared" si="4"/>
        <v>145488.33169889008</v>
      </c>
      <c r="P31" s="45">
        <f>(O31*'Spot Prices'!P8/'Spot Prices'!O8)*($E$26)</f>
        <v>158418.56020719893</v>
      </c>
      <c r="Q31" s="45">
        <f>(P31*'Spot Prices'!Q8/'Spot Prices'!P8)*($E$26)</f>
        <v>167559.66688974621</v>
      </c>
      <c r="R31" s="45">
        <f>(Q31*'Spot Prices'!R8/'Spot Prices'!Q8)*($E$26)</f>
        <v>169982.78187293437</v>
      </c>
      <c r="S31" s="45">
        <f>(R31*'Spot Prices'!S8/'Spot Prices'!R8)*($E$26)</f>
        <v>185997.28843316101</v>
      </c>
      <c r="T31" s="45">
        <f>(S31*'Spot Prices'!T8/'Spot Prices'!S8)*($E$26)</f>
        <v>184395.66215882709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142776.55376542639</v>
      </c>
      <c r="G32" s="47">
        <f t="shared" si="5"/>
        <v>140805.49862296111</v>
      </c>
      <c r="H32" s="47">
        <f t="shared" si="5"/>
        <v>139649.58658002221</v>
      </c>
      <c r="I32" s="47">
        <f t="shared" si="5"/>
        <v>147931.94033921612</v>
      </c>
      <c r="J32" s="47">
        <f t="shared" si="5"/>
        <v>143790.43501435959</v>
      </c>
      <c r="K32" s="47">
        <f t="shared" si="5"/>
        <v>131059.23313532351</v>
      </c>
      <c r="L32" s="47">
        <f t="shared" si="5"/>
        <v>133286.17824993969</v>
      </c>
      <c r="M32" s="47">
        <f t="shared" si="5"/>
        <v>128523.08263531454</v>
      </c>
      <c r="N32" s="47">
        <f t="shared" si="5"/>
        <v>140310.5505400284</v>
      </c>
      <c r="O32" s="47">
        <f t="shared" si="5"/>
        <v>131407.20353099823</v>
      </c>
      <c r="P32" s="50">
        <f>(O32*'Spot Prices'!P9/'Spot Prices'!O9)*($E$26)</f>
        <v>140621.09038247855</v>
      </c>
      <c r="Q32" s="50">
        <f>(P32*'Spot Prices'!Q9/'Spot Prices'!P9)*($E$26)</f>
        <v>147296.36993862828</v>
      </c>
      <c r="R32" s="50">
        <f>(Q32*'Spot Prices'!R9/'Spot Prices'!Q9)*($E$26)</f>
        <v>146297.39415785248</v>
      </c>
      <c r="S32" s="50">
        <f>(R32*'Spot Prices'!S9/'Spot Prices'!R9)*($E$26)</f>
        <v>158702.97179585125</v>
      </c>
      <c r="T32" s="50">
        <f>(S32*'Spot Prices'!T9/'Spot Prices'!S9)*($E$26)</f>
        <v>155872.41509428152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127326.07312438733</v>
      </c>
      <c r="G33" s="15">
        <f t="shared" si="6"/>
        <v>125294.44836536968</v>
      </c>
      <c r="H33" s="15">
        <f t="shared" si="6"/>
        <v>124269.08010250954</v>
      </c>
      <c r="I33" s="15">
        <f t="shared" si="6"/>
        <v>130983.81869903269</v>
      </c>
      <c r="J33" s="15">
        <f t="shared" si="6"/>
        <v>128682.39507288796</v>
      </c>
      <c r="K33" s="15">
        <f t="shared" si="6"/>
        <v>117910.99733510727</v>
      </c>
      <c r="L33" s="15">
        <f t="shared" si="6"/>
        <v>117174.17119086441</v>
      </c>
      <c r="M33" s="15">
        <f t="shared" si="6"/>
        <v>112696.08726716254</v>
      </c>
      <c r="N33" s="15">
        <f t="shared" si="6"/>
        <v>121799.60374886198</v>
      </c>
      <c r="O33" s="15">
        <f t="shared" si="6"/>
        <v>114105.17812607366</v>
      </c>
      <c r="P33" s="36">
        <f>(O33*'Spot Prices'!P10/'Spot Prices'!O10)*($E$26)</f>
        <v>119091.83762824174</v>
      </c>
      <c r="Q33" s="36">
        <f>(P33*'Spot Prices'!Q10/'Spot Prices'!P10)*($E$26)</f>
        <v>121181.43250381033</v>
      </c>
      <c r="R33" s="36">
        <f>(Q33*'Spot Prices'!R10/'Spot Prices'!Q10)*($E$26)</f>
        <v>112757.54648250843</v>
      </c>
      <c r="S33" s="36">
        <f>(R33*'Spot Prices'!S10/'Spot Prices'!R10)*($E$26)</f>
        <v>119374.95563041855</v>
      </c>
      <c r="T33" s="36">
        <f>(S33*'Spot Prices'!T10/'Spot Prices'!S10)*($E$26)</f>
        <v>113271.60998430483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97334.981449714061</v>
      </c>
      <c r="G34" s="15">
        <f t="shared" si="7"/>
        <v>92911.648904265821</v>
      </c>
      <c r="H34" s="15">
        <f t="shared" si="7"/>
        <v>94590.785152598008</v>
      </c>
      <c r="I34" s="15">
        <f t="shared" si="7"/>
        <v>98837.471466645278</v>
      </c>
      <c r="J34" s="15">
        <f t="shared" si="7"/>
        <v>91108.351275440305</v>
      </c>
      <c r="K34" s="15">
        <f t="shared" si="7"/>
        <v>83134.88558885266</v>
      </c>
      <c r="L34" s="15">
        <f t="shared" si="7"/>
        <v>79381.254386708693</v>
      </c>
      <c r="M34" s="15">
        <f t="shared" si="7"/>
        <v>82440.926890944364</v>
      </c>
      <c r="N34" s="15">
        <f t="shared" si="7"/>
        <v>94514.911355731296</v>
      </c>
      <c r="O34" s="15">
        <f t="shared" si="7"/>
        <v>87477.404799095588</v>
      </c>
      <c r="P34" s="36">
        <f>(O34*'Spot Prices'!P11/'Spot Prices'!O11)*($E$26)</f>
        <v>86976.625024295776</v>
      </c>
      <c r="Q34" s="36">
        <f>(P34*'Spot Prices'!Q11/'Spot Prices'!P11)*($E$26)</f>
        <v>90096.808161294466</v>
      </c>
      <c r="R34" s="36">
        <f>(Q34*'Spot Prices'!R11/'Spot Prices'!Q11)*($E$26)</f>
        <v>83488.330653126934</v>
      </c>
      <c r="S34" s="36">
        <f>(R34*'Spot Prices'!S11/'Spot Prices'!R11)*($E$26)</f>
        <v>87611.546181842976</v>
      </c>
      <c r="T34" s="36">
        <f>(S34*'Spot Prices'!T11/'Spot Prices'!S11)*($E$26)</f>
        <v>78632.699692850045</v>
      </c>
    </row>
    <row r="35" spans="2:20" x14ac:dyDescent="0.3">
      <c r="B35" s="9" t="s">
        <v>29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154798.61548229732</v>
      </c>
      <c r="G35" s="47">
        <f t="shared" si="8"/>
        <v>152187.46983811943</v>
      </c>
      <c r="H35" s="47">
        <f t="shared" si="8"/>
        <v>151275.73390304405</v>
      </c>
      <c r="I35" s="47">
        <f t="shared" si="8"/>
        <v>160244.34752527453</v>
      </c>
      <c r="J35" s="47">
        <f t="shared" si="8"/>
        <v>154920.9041336173</v>
      </c>
      <c r="K35" s="47">
        <f t="shared" si="8"/>
        <v>142085.03340875267</v>
      </c>
      <c r="L35" s="47">
        <f t="shared" si="8"/>
        <v>144958.84581476814</v>
      </c>
      <c r="M35" s="47">
        <f t="shared" si="8"/>
        <v>139959.72089106907</v>
      </c>
      <c r="N35" s="47">
        <f t="shared" si="8"/>
        <v>153762.40364877103</v>
      </c>
      <c r="O35" s="47">
        <f t="shared" si="8"/>
        <v>146452.02360462333</v>
      </c>
      <c r="P35" s="50">
        <f>(O35*'Spot Prices'!P12/'Spot Prices'!O12)*($E$26)</f>
        <v>157236.4645815611</v>
      </c>
      <c r="Q35" s="50">
        <f>(P35*'Spot Prices'!Q12/'Spot Prices'!P12)*($E$26)</f>
        <v>164512.34633899547</v>
      </c>
      <c r="R35" s="50">
        <f>(Q35*'Spot Prices'!R12/'Spot Prices'!Q12)*($E$26)</f>
        <v>164071.86290867472</v>
      </c>
      <c r="S35" s="50">
        <f>(R35*'Spot Prices'!S12/'Spot Prices'!R12)*($E$26)</f>
        <v>177194.32921593729</v>
      </c>
      <c r="T35" s="50">
        <f>(S35*'Spot Prices'!T12/'Spot Prices'!S12)*($E$26)</f>
        <v>175045.21660143428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topLeftCell="F1" workbookViewId="0">
      <selection activeCell="O18" sqref="O18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-1.7724215447857072E-2</v>
      </c>
      <c r="N6" s="14">
        <f>'Spot Prices'!N29</f>
        <v>3.5568558588449095E-2</v>
      </c>
      <c r="O6" s="14">
        <f>'Spot Prices'!O29</f>
        <v>-4.1758380382165949E-2</v>
      </c>
      <c r="P6" s="14">
        <f>'Spot Prices'!P29</f>
        <v>-4.1758380382165949E-2</v>
      </c>
      <c r="Q6" s="14">
        <f>'Spot Prices'!Q29</f>
        <v>-4.1758380382165949E-2</v>
      </c>
      <c r="R6" s="14">
        <f>'Spot Prices'!R29</f>
        <v>-4.1758380382165949E-2</v>
      </c>
      <c r="S6" s="14">
        <f>'Spot Prices'!S29</f>
        <v>-4.1758380382165949E-2</v>
      </c>
      <c r="T6" s="14">
        <f>'Spot Prices'!T29</f>
        <v>-4.175838038216606E-2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-6.7557306994704192E-2</v>
      </c>
      <c r="N7" s="14">
        <f>'Spot Prices'!N30</f>
        <v>-5.6352466223221764E-3</v>
      </c>
      <c r="O7" s="14">
        <f>'Spot Prices'!O30</f>
        <v>-6.3046579280485182E-2</v>
      </c>
      <c r="P7" s="14">
        <f>'Spot Prices'!P30</f>
        <v>-6.3046579280485071E-2</v>
      </c>
      <c r="Q7" s="14">
        <f>'Spot Prices'!Q30</f>
        <v>-6.3046579280485071E-2</v>
      </c>
      <c r="R7" s="14">
        <f>'Spot Prices'!R30</f>
        <v>-6.304657928048496E-2</v>
      </c>
      <c r="S7" s="14">
        <f>'Spot Prices'!S30</f>
        <v>-6.3046579280485182E-2</v>
      </c>
      <c r="T7" s="14">
        <f>'Spot Prices'!T30</f>
        <v>-6.3046579280485071E-2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-7.9355926177955727E-2</v>
      </c>
      <c r="N8" s="46">
        <f>'Spot Prices'!N31</f>
        <v>-1.4829489152154318E-2</v>
      </c>
      <c r="O8" s="46">
        <f>'Spot Prices'!O31</f>
        <v>-7.1880686085224244E-2</v>
      </c>
      <c r="P8" s="46">
        <f>'Spot Prices'!P31</f>
        <v>-7.1880686085224132E-2</v>
      </c>
      <c r="Q8" s="46">
        <f>'Spot Prices'!Q31</f>
        <v>-7.1880686085224021E-2</v>
      </c>
      <c r="R8" s="46">
        <f>'Spot Prices'!R31</f>
        <v>-7.188068608522391E-2</v>
      </c>
      <c r="S8" s="46">
        <f>'Spot Prices'!S31</f>
        <v>-7.188068608522391E-2</v>
      </c>
      <c r="T8" s="46">
        <f>'Spot Prices'!T31</f>
        <v>-7.1880686085223799E-2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-8.6973172180306202E-2</v>
      </c>
      <c r="N9" s="41">
        <f>'Spot Prices'!N32</f>
        <v>-1.7607535550280162E-2</v>
      </c>
      <c r="O9" s="41">
        <f>'Spot Prices'!O32</f>
        <v>-8.1340373805176669E-2</v>
      </c>
      <c r="P9" s="41">
        <f>'Spot Prices'!P32</f>
        <v>-8.1340373805176669E-2</v>
      </c>
      <c r="Q9" s="41">
        <f>'Spot Prices'!Q32</f>
        <v>-8.1340373805176669E-2</v>
      </c>
      <c r="R9" s="41">
        <f>'Spot Prices'!R32</f>
        <v>-8.1340373805176669E-2</v>
      </c>
      <c r="S9" s="41">
        <f>'Spot Prices'!S32</f>
        <v>-8.1340373805176669E-2</v>
      </c>
      <c r="T9" s="41">
        <f>'Spot Prices'!T32</f>
        <v>-8.1340373805176669E-2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-8.9448567881447394E-2</v>
      </c>
      <c r="N10" s="46">
        <f>'Spot Prices'!N33</f>
        <v>-2.0870529005726945E-2</v>
      </c>
      <c r="O10" s="46">
        <f>'Spot Prices'!O33</f>
        <v>-8.3313747056609655E-2</v>
      </c>
      <c r="P10" s="46">
        <f>'Spot Prices'!P33</f>
        <v>-8.3313747056609655E-2</v>
      </c>
      <c r="Q10" s="46">
        <f>'Spot Prices'!Q33</f>
        <v>-8.3313747056609766E-2</v>
      </c>
      <c r="R10" s="46">
        <f>'Spot Prices'!R33</f>
        <v>-8.3313747056609766E-2</v>
      </c>
      <c r="S10" s="46">
        <f>'Spot Prices'!S33</f>
        <v>-8.3313747056609877E-2</v>
      </c>
      <c r="T10" s="46">
        <f>'Spot Prices'!T33</f>
        <v>-8.3313747056609877E-2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-9.6333530520449795E-2</v>
      </c>
      <c r="N11" s="14">
        <f>'Spot Prices'!N34</f>
        <v>-2.5247970369506767E-2</v>
      </c>
      <c r="O11" s="14">
        <f>'Spot Prices'!O34</f>
        <v>-9.1096309340822579E-2</v>
      </c>
      <c r="P11" s="14">
        <f>'Spot Prices'!P34</f>
        <v>-9.1096309340822579E-2</v>
      </c>
      <c r="Q11" s="14">
        <f>'Spot Prices'!Q34</f>
        <v>-9.1096309340822579E-2</v>
      </c>
      <c r="R11" s="14">
        <f>'Spot Prices'!R34</f>
        <v>-9.1096309340822579E-2</v>
      </c>
      <c r="S11" s="14">
        <f>'Spot Prices'!S34</f>
        <v>-9.1096309340822579E-2</v>
      </c>
      <c r="T11" s="14">
        <f>'Spot Prices'!T34</f>
        <v>-9.1096309340822579E-2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-0.11173060127539836</v>
      </c>
      <c r="N12" s="14">
        <f>'Spot Prices'!N35</f>
        <v>-4.506543320307721E-2</v>
      </c>
      <c r="O12" s="14">
        <f>'Spot Prices'!O35</f>
        <v>-0.11133703858509059</v>
      </c>
      <c r="P12" s="14">
        <f>'Spot Prices'!P35</f>
        <v>-0.11133703858509059</v>
      </c>
      <c r="Q12" s="14">
        <f>'Spot Prices'!Q35</f>
        <v>-0.1113370385850907</v>
      </c>
      <c r="R12" s="14">
        <f>'Spot Prices'!R35</f>
        <v>-0.11133703858509059</v>
      </c>
      <c r="S12" s="14">
        <f>'Spot Prices'!S35</f>
        <v>-0.11133703858509059</v>
      </c>
      <c r="T12" s="14">
        <f>'Spot Prices'!T35</f>
        <v>-0.11133703858509048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-8.3242875005589356E-2</v>
      </c>
      <c r="N13" s="46">
        <f>'Spot Prices'!N36</f>
        <v>-1.7155407240401099E-2</v>
      </c>
      <c r="O13" s="46">
        <f>'Spot Prices'!O36</f>
        <v>-7.7545194087397351E-2</v>
      </c>
      <c r="P13" s="46">
        <f>'Spot Prices'!P36</f>
        <v>-7.7545194087397351E-2</v>
      </c>
      <c r="Q13" s="46">
        <f>'Spot Prices'!Q36</f>
        <v>-7.7545194087397351E-2</v>
      </c>
      <c r="R13" s="46">
        <f>'Spot Prices'!R36</f>
        <v>-7.7545194087397351E-2</v>
      </c>
      <c r="S13" s="46">
        <f>'Spot Prices'!S36</f>
        <v>-7.7545194087397462E-2</v>
      </c>
      <c r="T13" s="46">
        <f>'Spot Prices'!T36</f>
        <v>-7.7545194087397462E-2</v>
      </c>
    </row>
    <row r="15" spans="2:20" x14ac:dyDescent="0.3">
      <c r="B15" s="32" t="s">
        <v>42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20357428.598023195</v>
      </c>
      <c r="Q17" s="19">
        <f>'Spot Prices'!Q17/'Spot Prices'!P17*'2hBatteryCM'!P17</f>
        <v>21460628.127824027</v>
      </c>
      <c r="R17" s="19">
        <f>'Spot Prices'!R17/'Spot Prices'!Q17*'2hBatteryCM'!Q17</f>
        <v>20714800.489618309</v>
      </c>
      <c r="S17" s="19">
        <f>'Spot Prices'!S17/'Spot Prices'!R17*'2hBatteryCM'!R17</f>
        <v>22246304.667325307</v>
      </c>
      <c r="T17" s="19">
        <f>'Spot Prices'!T17/'Spot Prices'!S17*'2hBatteryCM'!S17</f>
        <v>21469614.060593233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15840376.964011248</v>
      </c>
      <c r="Q18" s="19">
        <f>'Spot Prices'!Q18/'Spot Prices'!P18*'2hBatteryCM'!P18</f>
        <v>16415761.784873577</v>
      </c>
      <c r="R18" s="19">
        <f>'Spot Prices'!R18/'Spot Prices'!Q18*'2hBatteryCM'!Q18</f>
        <v>16433443.59555215</v>
      </c>
      <c r="S18" s="19">
        <f>'Spot Prices'!S18/'Spot Prices'!R18*'2hBatteryCM'!R18</f>
        <v>17403567.941016018</v>
      </c>
      <c r="T18" s="19">
        <f>'Spot Prices'!T18/'Spot Prices'!S18*'2hBatteryCM'!S18</f>
        <v>17387046.808456998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14009102.711323915</v>
      </c>
      <c r="Q19" s="49">
        <f>'Spot Prices'!Q19/'Spot Prices'!P19*'2hBatteryCM'!P19</f>
        <v>14734805.030971516</v>
      </c>
      <c r="R19" s="49">
        <f>'Spot Prices'!R19/'Spot Prices'!Q19*'2hBatteryCM'!Q19</f>
        <v>14825324.312405299</v>
      </c>
      <c r="S19" s="49">
        <f>'Spot Prices'!S19/'Spot Prices'!R19*'2hBatteryCM'!R19</f>
        <v>16040559.61172867</v>
      </c>
      <c r="T19" s="49">
        <f>'Spot Prices'!T19/'Spot Prices'!S19*'2hBatteryCM'!S19</f>
        <v>15990931.397895364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12485110.686249122</v>
      </c>
      <c r="Q20" s="40">
        <f>'Spot Prices'!Q20/'Spot Prices'!P20*'2hBatteryCM'!P20</f>
        <v>13205529.610503605</v>
      </c>
      <c r="R20" s="40">
        <f>'Spot Prices'!R20/'Spot Prices'!Q20*'2hBatteryCM'!Q20</f>
        <v>13396497.504234269</v>
      </c>
      <c r="S20" s="40">
        <f>'Spot Prices'!S20/'Spot Prices'!R20*'2hBatteryCM'!R20</f>
        <v>14658615.31876675</v>
      </c>
      <c r="T20" s="40">
        <f>'Spot Prices'!T20/'Spot Prices'!S20*'2hBatteryCM'!S20</f>
        <v>14532389.696674805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10619762.552683402</v>
      </c>
      <c r="Q21" s="49">
        <f>'Spot Prices'!Q21/'Spot Prices'!P21*'2hBatteryCM'!P21</f>
        <v>11123882.408860574</v>
      </c>
      <c r="R21" s="49">
        <f>'Spot Prices'!R21/'Spot Prices'!Q21*'2hBatteryCM'!Q21</f>
        <v>11048439.347234005</v>
      </c>
      <c r="S21" s="49">
        <f>'Spot Prices'!S21/'Spot Prices'!R21*'2hBatteryCM'!R21</f>
        <v>11985313.670182941</v>
      </c>
      <c r="T21" s="49">
        <f>'Spot Prices'!T21/'Spot Prices'!S21*'2hBatteryCM'!S21</f>
        <v>11771548.864485469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8391788.0872530863</v>
      </c>
      <c r="Q22" s="19">
        <f>'Spot Prices'!Q22/'Spot Prices'!P22*'2hBatteryCM'!P22</f>
        <v>8539031.0699226484</v>
      </c>
      <c r="R22" s="19">
        <f>'Spot Prices'!R22/'Spot Prices'!Q22*'2hBatteryCM'!Q22</f>
        <v>7945443.2324202145</v>
      </c>
      <c r="S22" s="19">
        <f>'Spot Prices'!S22/'Spot Prices'!R22*'2hBatteryCM'!R22</f>
        <v>8411737.9538876973</v>
      </c>
      <c r="T22" s="19">
        <f>'Spot Prices'!T22/'Spot Prices'!S22*'2hBatteryCM'!S22</f>
        <v>7981666.6382923517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5746937.0604683766</v>
      </c>
      <c r="Q23" s="19">
        <f>'Spot Prices'!Q23/'Spot Prices'!P23*'2hBatteryCM'!P23</f>
        <v>5953101.6029584697</v>
      </c>
      <c r="R23" s="19">
        <f>'Spot Prices'!R23/'Spot Prices'!Q23*'2hBatteryCM'!Q23</f>
        <v>5516449.7520232219</v>
      </c>
      <c r="S23" s="19">
        <f>'Spot Prices'!S23/'Spot Prices'!R23*'2hBatteryCM'!R23</f>
        <v>5788889.1588599188</v>
      </c>
      <c r="T23" s="19">
        <f>'Spot Prices'!T23/'Spot Prices'!S23*'2hBatteryCM'!S23</f>
        <v>5195616.3613302857</v>
      </c>
    </row>
    <row r="24" spans="2:20" x14ac:dyDescent="0.3">
      <c r="B24" s="9" t="s">
        <v>29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12310081.01303993</v>
      </c>
      <c r="Q24" s="49">
        <f>'Spot Prices'!Q24/'Spot Prices'!P24*'2hBatteryCM'!P24</f>
        <v>12879711.563521156</v>
      </c>
      <c r="R24" s="49">
        <f>'Spot Prices'!R24/'Spot Prices'!Q24*'2hBatteryCM'!Q24</f>
        <v>12845226.008744914</v>
      </c>
      <c r="S24" s="49">
        <f>'Spot Prices'!S24/'Spot Prices'!R24*'2hBatteryCM'!R24</f>
        <v>13872587.084072938</v>
      </c>
      <c r="T24" s="49">
        <f>'Spot Prices'!T24/'Spot Prices'!S24*'2hBatteryCM'!S24</f>
        <v>13704332.535351798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10650281.083637893</v>
      </c>
      <c r="G28" s="20">
        <f t="shared" ref="G28:T28" si="3">(G17*(1+G6))*(G$26)</f>
        <v>10617786.395739466</v>
      </c>
      <c r="H28" s="20">
        <f t="shared" si="3"/>
        <v>10112512.361588769</v>
      </c>
      <c r="I28" s="20">
        <f t="shared" si="3"/>
        <v>11744882.487899832</v>
      </c>
      <c r="J28" s="20">
        <f t="shared" si="3"/>
        <v>12798638.644403562</v>
      </c>
      <c r="K28" s="20">
        <f t="shared" si="3"/>
        <v>11933699.706052229</v>
      </c>
      <c r="L28" s="20">
        <f t="shared" si="3"/>
        <v>11043997.343756523</v>
      </c>
      <c r="M28" s="20">
        <f t="shared" si="3"/>
        <v>9945382.5615709051</v>
      </c>
      <c r="N28" s="20">
        <f t="shared" si="3"/>
        <v>12043658.015690669</v>
      </c>
      <c r="O28" s="20">
        <f t="shared" si="3"/>
        <v>10727868.488882514</v>
      </c>
      <c r="P28" s="21">
        <f t="shared" si="3"/>
        <v>10924107.796573527</v>
      </c>
      <c r="Q28" s="21">
        <f t="shared" si="3"/>
        <v>11310456.880372178</v>
      </c>
      <c r="R28" s="21">
        <f t="shared" si="3"/>
        <v>10718883.34446536</v>
      </c>
      <c r="S28" s="21">
        <f t="shared" si="3"/>
        <v>11298187.557912676</v>
      </c>
      <c r="T28" s="21">
        <f t="shared" si="3"/>
        <v>10903731.207496118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7794660.0205758605</v>
      </c>
      <c r="G29" s="20">
        <f t="shared" ref="G29:T29" si="5">(G18*(1+G7))*(G$26)</f>
        <v>7730988.8790378468</v>
      </c>
      <c r="H29" s="20">
        <f t="shared" si="5"/>
        <v>7582628.637416508</v>
      </c>
      <c r="I29" s="20">
        <f t="shared" si="5"/>
        <v>8871827.042916378</v>
      </c>
      <c r="J29" s="20">
        <f t="shared" si="5"/>
        <v>9235810.3453103136</v>
      </c>
      <c r="K29" s="20">
        <f t="shared" si="5"/>
        <v>8926719.969687812</v>
      </c>
      <c r="L29" s="20">
        <f t="shared" si="5"/>
        <v>7340053.1085019363</v>
      </c>
      <c r="M29" s="20">
        <f t="shared" si="5"/>
        <v>7454653.6922908286</v>
      </c>
      <c r="N29" s="20">
        <f t="shared" si="5"/>
        <v>8649347.4190129712</v>
      </c>
      <c r="O29" s="20">
        <f t="shared" si="5"/>
        <v>7971382.6163146095</v>
      </c>
      <c r="P29" s="21">
        <f t="shared" si="5"/>
        <v>8311349.4138734881</v>
      </c>
      <c r="Q29" s="21">
        <f t="shared" si="5"/>
        <v>8459442.2869296931</v>
      </c>
      <c r="R29" s="21">
        <f t="shared" si="5"/>
        <v>8314580.4431690471</v>
      </c>
      <c r="S29" s="21">
        <f t="shared" si="5"/>
        <v>8642356.232981503</v>
      </c>
      <c r="T29" s="21">
        <f t="shared" si="5"/>
        <v>8634152.0811988767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6434219.2965804795</v>
      </c>
      <c r="G30" s="48">
        <f t="shared" ref="G30:T30" si="6">(G19*(1+G8))*(G$26)</f>
        <v>6388341.4487166665</v>
      </c>
      <c r="H30" s="48">
        <f t="shared" si="6"/>
        <v>6284817.0020929715</v>
      </c>
      <c r="I30" s="48">
        <f t="shared" si="6"/>
        <v>7335949.4857760295</v>
      </c>
      <c r="J30" s="48">
        <f t="shared" si="6"/>
        <v>7742566.1249687411</v>
      </c>
      <c r="K30" s="48">
        <f t="shared" si="6"/>
        <v>7577961.3462033384</v>
      </c>
      <c r="L30" s="48">
        <f t="shared" si="6"/>
        <v>6210147.8571997257</v>
      </c>
      <c r="M30" s="48">
        <f t="shared" si="6"/>
        <v>6356851.1490040841</v>
      </c>
      <c r="N30" s="48">
        <f t="shared" si="6"/>
        <v>7353750.9288558206</v>
      </c>
      <c r="O30" s="48">
        <f t="shared" si="6"/>
        <v>6866542.6088421522</v>
      </c>
      <c r="P30" s="49">
        <f t="shared" si="6"/>
        <v>7281186.5263175229</v>
      </c>
      <c r="Q30" s="49">
        <f t="shared" si="6"/>
        <v>7521611.4248072989</v>
      </c>
      <c r="R30" s="49">
        <f t="shared" si="6"/>
        <v>7430221.7078725733</v>
      </c>
      <c r="S30" s="49">
        <f t="shared" si="6"/>
        <v>7890403.1862727394</v>
      </c>
      <c r="T30" s="49">
        <f t="shared" si="6"/>
        <v>7865990.9072726341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5596920.5402043713</v>
      </c>
      <c r="G31" s="39">
        <f t="shared" ref="G31:T31" si="7">(G20*(1+G9))*(G$26)</f>
        <v>5521884.1697053621</v>
      </c>
      <c r="H31" s="39">
        <f t="shared" si="7"/>
        <v>5419108.4553625397</v>
      </c>
      <c r="I31" s="39">
        <f t="shared" si="7"/>
        <v>6246073.412937589</v>
      </c>
      <c r="J31" s="39">
        <f t="shared" si="7"/>
        <v>6646740.812319288</v>
      </c>
      <c r="K31" s="39">
        <f t="shared" si="7"/>
        <v>6616196.422309109</v>
      </c>
      <c r="L31" s="39">
        <f t="shared" si="7"/>
        <v>5435928.4203747734</v>
      </c>
      <c r="M31" s="39">
        <f t="shared" si="7"/>
        <v>5567594.4493878959</v>
      </c>
      <c r="N31" s="39">
        <f t="shared" si="7"/>
        <v>6398301.9696818795</v>
      </c>
      <c r="O31" s="39">
        <f t="shared" si="7"/>
        <v>6004045.6384480586</v>
      </c>
      <c r="P31" s="40">
        <f t="shared" si="7"/>
        <v>6422957.5849771425</v>
      </c>
      <c r="Q31" s="40">
        <f t="shared" si="7"/>
        <v>6672262.7926294506</v>
      </c>
      <c r="R31" s="40">
        <f t="shared" si="7"/>
        <v>6645683.5503622582</v>
      </c>
      <c r="S31" s="40">
        <f t="shared" si="7"/>
        <v>7137127.3767141448</v>
      </c>
      <c r="T31" s="40">
        <f t="shared" si="7"/>
        <v>7075669.433826332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4776887.8670569919</v>
      </c>
      <c r="G32" s="48">
        <f t="shared" ref="G32:T32" si="8">(G21*(1+G10))*(G$26)</f>
        <v>4709052.5751487203</v>
      </c>
      <c r="H32" s="48">
        <f t="shared" si="8"/>
        <v>4639143.5103227599</v>
      </c>
      <c r="I32" s="48">
        <f t="shared" si="8"/>
        <v>5218937.646146331</v>
      </c>
      <c r="J32" s="48">
        <f t="shared" si="8"/>
        <v>5561207.8535117395</v>
      </c>
      <c r="K32" s="48">
        <f t="shared" si="8"/>
        <v>5584672.6784461662</v>
      </c>
      <c r="L32" s="48">
        <f t="shared" si="8"/>
        <v>4663111.8737977147</v>
      </c>
      <c r="M32" s="48">
        <f t="shared" si="8"/>
        <v>4818111.982900898</v>
      </c>
      <c r="N32" s="48">
        <f t="shared" si="8"/>
        <v>5503869.027271539</v>
      </c>
      <c r="O32" s="48">
        <f t="shared" si="8"/>
        <v>5185362.1431403812</v>
      </c>
      <c r="P32" s="49">
        <f t="shared" si="8"/>
        <v>5451594.5912780128</v>
      </c>
      <c r="Q32" s="49">
        <f t="shared" si="8"/>
        <v>5608410.5459587099</v>
      </c>
      <c r="R32" s="49">
        <f t="shared" si="8"/>
        <v>5469094.3316876572</v>
      </c>
      <c r="S32" s="49">
        <f t="shared" si="8"/>
        <v>5822989.3076957306</v>
      </c>
      <c r="T32" s="49">
        <f t="shared" si="8"/>
        <v>5719133.0205603568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3828053.3807629962</v>
      </c>
      <c r="G33" s="20">
        <f t="shared" ref="G33:T33" si="9">(G22*(1+G11))*(G$26)</f>
        <v>3733560.4951521391</v>
      </c>
      <c r="H33" s="20">
        <f t="shared" si="9"/>
        <v>3651200.1407092484</v>
      </c>
      <c r="I33" s="20">
        <f t="shared" si="9"/>
        <v>4051617.0510973381</v>
      </c>
      <c r="J33" s="20">
        <f t="shared" si="9"/>
        <v>4285323.2526687356</v>
      </c>
      <c r="K33" s="20">
        <f t="shared" si="9"/>
        <v>4297382.2928011306</v>
      </c>
      <c r="L33" s="20">
        <f t="shared" si="9"/>
        <v>3594956.7985688788</v>
      </c>
      <c r="M33" s="20">
        <f t="shared" si="9"/>
        <v>3794858.836480666</v>
      </c>
      <c r="N33" s="20">
        <f t="shared" si="9"/>
        <v>4447472.1601033742</v>
      </c>
      <c r="O33" s="20">
        <f t="shared" si="9"/>
        <v>4165533.078727765</v>
      </c>
      <c r="P33" s="21">
        <f t="shared" si="9"/>
        <v>4271303.2116910676</v>
      </c>
      <c r="Q33" s="21">
        <f t="shared" si="9"/>
        <v>4268636.2697583437</v>
      </c>
      <c r="R33" s="21">
        <f t="shared" si="9"/>
        <v>3899687.046049647</v>
      </c>
      <c r="S33" s="21">
        <f t="shared" si="9"/>
        <v>4052093.6257075947</v>
      </c>
      <c r="T33" s="21">
        <f t="shared" si="9"/>
        <v>3844920.1205322277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1979152.4070384912</v>
      </c>
      <c r="G34" s="20">
        <f t="shared" ref="G34:T34" si="10">(G23*(1+G12))*(G$26)</f>
        <v>2192743.3980308427</v>
      </c>
      <c r="H34" s="20">
        <f t="shared" si="10"/>
        <v>2159918.1377168777</v>
      </c>
      <c r="I34" s="20">
        <f t="shared" si="10"/>
        <v>2047526.0539877163</v>
      </c>
      <c r="J34" s="20">
        <f t="shared" si="10"/>
        <v>2549108.4900179543</v>
      </c>
      <c r="K34" s="20">
        <f t="shared" si="10"/>
        <v>2587441.805533912</v>
      </c>
      <c r="L34" s="20">
        <f t="shared" si="10"/>
        <v>1929529.2074062664</v>
      </c>
      <c r="M34" s="20">
        <f t="shared" si="10"/>
        <v>2408207.3735367255</v>
      </c>
      <c r="N34" s="20">
        <f t="shared" si="10"/>
        <v>2958943.2049590168</v>
      </c>
      <c r="O34" s="20">
        <f t="shared" si="10"/>
        <v>2927802.0785712805</v>
      </c>
      <c r="P34" s="21">
        <f t="shared" si="10"/>
        <v>2859970.4600437158</v>
      </c>
      <c r="Q34" s="21">
        <f t="shared" si="10"/>
        <v>2909665.4950489043</v>
      </c>
      <c r="R34" s="21">
        <f t="shared" si="10"/>
        <v>2647222.8694899292</v>
      </c>
      <c r="S34" s="21">
        <f t="shared" si="10"/>
        <v>2726516.8331040125</v>
      </c>
      <c r="T34" s="21">
        <f t="shared" si="10"/>
        <v>2447090.4656788297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5665317.9589178516</v>
      </c>
      <c r="G35" s="20">
        <f t="shared" ref="G35:T35" si="11">(G24*(1+G13))*(G$26)</f>
        <v>5593784.7715639081</v>
      </c>
      <c r="H35" s="20">
        <f t="shared" si="11"/>
        <v>5499557.3860034766</v>
      </c>
      <c r="I35" s="20">
        <f t="shared" si="11"/>
        <v>6325319.5014899122</v>
      </c>
      <c r="J35" s="20">
        <f t="shared" si="11"/>
        <v>6688749.8381187338</v>
      </c>
      <c r="K35" s="20">
        <f t="shared" si="11"/>
        <v>6597857.2924654782</v>
      </c>
      <c r="L35" s="20">
        <f t="shared" si="11"/>
        <v>5444398.9476834023</v>
      </c>
      <c r="M35" s="20">
        <f t="shared" si="11"/>
        <v>5592726.4738840768</v>
      </c>
      <c r="N35" s="20">
        <f t="shared" si="11"/>
        <v>6451581.276162223</v>
      </c>
      <c r="O35" s="20">
        <f t="shared" si="11"/>
        <v>6028690.2575517641</v>
      </c>
      <c r="P35" s="21">
        <f t="shared" si="11"/>
        <v>6359076.299325211</v>
      </c>
      <c r="Q35" s="21">
        <f t="shared" si="11"/>
        <v>6534523.5067960154</v>
      </c>
      <c r="R35" s="21">
        <f t="shared" si="11"/>
        <v>6398535.8509921646</v>
      </c>
      <c r="S35" s="21">
        <f t="shared" si="11"/>
        <v>6782322.3518564133</v>
      </c>
      <c r="T35" s="21">
        <f t="shared" si="11"/>
        <v>6700062.5268016439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  <c r="K38" t="s">
        <v>56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  <c r="K39" t="s">
        <v>57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  <c r="K40" t="s">
        <v>47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  <c r="I43" t="s">
        <v>54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  <c r="I44" s="1" t="s">
        <v>48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  <c r="I46" t="s">
        <v>33</v>
      </c>
      <c r="J46" t="s">
        <v>49</v>
      </c>
      <c r="K46" t="s">
        <v>50</v>
      </c>
      <c r="L46" t="s">
        <v>51</v>
      </c>
      <c r="M46" t="s">
        <v>52</v>
      </c>
      <c r="N46" t="s">
        <v>53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14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  <c r="I55" t="s">
        <v>55</v>
      </c>
    </row>
    <row r="56" spans="2:14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14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14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14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14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14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14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14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topLeftCell="F1" workbookViewId="0">
      <selection activeCell="L21" sqref="L21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-1.7724215447857072E-2</v>
      </c>
      <c r="N6" s="14">
        <f>'Spot Prices'!N29</f>
        <v>3.5568558588449095E-2</v>
      </c>
      <c r="O6" s="14">
        <f>'Spot Prices'!O29</f>
        <v>-4.1758380382165949E-2</v>
      </c>
      <c r="P6" s="14">
        <f>'Spot Prices'!P29</f>
        <v>-4.1758380382165949E-2</v>
      </c>
      <c r="Q6" s="14">
        <f>'Spot Prices'!Q29</f>
        <v>-4.1758380382165949E-2</v>
      </c>
      <c r="R6" s="14">
        <f>'Spot Prices'!R29</f>
        <v>-4.1758380382165949E-2</v>
      </c>
      <c r="S6" s="14">
        <f>'Spot Prices'!S29</f>
        <v>-4.1758380382165949E-2</v>
      </c>
      <c r="T6" s="14">
        <f>'Spot Prices'!T29</f>
        <v>-4.175838038216606E-2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-6.7557306994704192E-2</v>
      </c>
      <c r="N7" s="14">
        <f>'Spot Prices'!N30</f>
        <v>-5.6352466223221764E-3</v>
      </c>
      <c r="O7" s="14">
        <f>'Spot Prices'!O30</f>
        <v>-6.3046579280485182E-2</v>
      </c>
      <c r="P7" s="14">
        <f>'Spot Prices'!P30</f>
        <v>-6.3046579280485071E-2</v>
      </c>
      <c r="Q7" s="14">
        <f>'Spot Prices'!Q30</f>
        <v>-6.3046579280485071E-2</v>
      </c>
      <c r="R7" s="14">
        <f>'Spot Prices'!R30</f>
        <v>-6.304657928048496E-2</v>
      </c>
      <c r="S7" s="14">
        <f>'Spot Prices'!S30</f>
        <v>-6.3046579280485182E-2</v>
      </c>
      <c r="T7" s="14">
        <f>'Spot Prices'!T30</f>
        <v>-6.3046579280485071E-2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-7.9355926177955727E-2</v>
      </c>
      <c r="N8" s="46">
        <f>'Spot Prices'!N31</f>
        <v>-1.4829489152154318E-2</v>
      </c>
      <c r="O8" s="46">
        <f>'Spot Prices'!O31</f>
        <v>-7.1880686085224244E-2</v>
      </c>
      <c r="P8" s="46">
        <f>'Spot Prices'!P31</f>
        <v>-7.1880686085224132E-2</v>
      </c>
      <c r="Q8" s="46">
        <f>'Spot Prices'!Q31</f>
        <v>-7.1880686085224021E-2</v>
      </c>
      <c r="R8" s="46">
        <f>'Spot Prices'!R31</f>
        <v>-7.188068608522391E-2</v>
      </c>
      <c r="S8" s="46">
        <f>'Spot Prices'!S31</f>
        <v>-7.188068608522391E-2</v>
      </c>
      <c r="T8" s="46">
        <f>'Spot Prices'!T31</f>
        <v>-7.1880686085223799E-2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-8.6973172180306202E-2</v>
      </c>
      <c r="N9" s="41">
        <f>'Spot Prices'!N32</f>
        <v>-1.7607535550280162E-2</v>
      </c>
      <c r="O9" s="41">
        <f>'Spot Prices'!O32</f>
        <v>-8.1340373805176669E-2</v>
      </c>
      <c r="P9" s="41">
        <f>'Spot Prices'!P32</f>
        <v>-8.1340373805176669E-2</v>
      </c>
      <c r="Q9" s="41">
        <f>'Spot Prices'!Q32</f>
        <v>-8.1340373805176669E-2</v>
      </c>
      <c r="R9" s="41">
        <f>'Spot Prices'!R32</f>
        <v>-8.1340373805176669E-2</v>
      </c>
      <c r="S9" s="41">
        <f>'Spot Prices'!S32</f>
        <v>-8.1340373805176669E-2</v>
      </c>
      <c r="T9" s="41">
        <f>'Spot Prices'!T32</f>
        <v>-8.1340373805176669E-2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-8.9448567881447394E-2</v>
      </c>
      <c r="N10" s="46">
        <f>'Spot Prices'!N33</f>
        <v>-2.0870529005726945E-2</v>
      </c>
      <c r="O10" s="46">
        <f>'Spot Prices'!O33</f>
        <v>-8.3313747056609655E-2</v>
      </c>
      <c r="P10" s="46">
        <f>'Spot Prices'!P33</f>
        <v>-8.3313747056609655E-2</v>
      </c>
      <c r="Q10" s="46">
        <f>'Spot Prices'!Q33</f>
        <v>-8.3313747056609766E-2</v>
      </c>
      <c r="R10" s="46">
        <f>'Spot Prices'!R33</f>
        <v>-8.3313747056609766E-2</v>
      </c>
      <c r="S10" s="46">
        <f>'Spot Prices'!S33</f>
        <v>-8.3313747056609877E-2</v>
      </c>
      <c r="T10" s="46">
        <f>'Spot Prices'!T33</f>
        <v>-8.3313747056609877E-2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-9.6333530520449795E-2</v>
      </c>
      <c r="N11" s="14">
        <f>'Spot Prices'!N34</f>
        <v>-2.5247970369506767E-2</v>
      </c>
      <c r="O11" s="14">
        <f>'Spot Prices'!O34</f>
        <v>-9.1096309340822579E-2</v>
      </c>
      <c r="P11" s="14">
        <f>'Spot Prices'!P34</f>
        <v>-9.1096309340822579E-2</v>
      </c>
      <c r="Q11" s="14">
        <f>'Spot Prices'!Q34</f>
        <v>-9.1096309340822579E-2</v>
      </c>
      <c r="R11" s="14">
        <f>'Spot Prices'!R34</f>
        <v>-9.1096309340822579E-2</v>
      </c>
      <c r="S11" s="14">
        <f>'Spot Prices'!S34</f>
        <v>-9.1096309340822579E-2</v>
      </c>
      <c r="T11" s="14">
        <f>'Spot Prices'!T34</f>
        <v>-9.1096309340822579E-2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-0.11173060127539836</v>
      </c>
      <c r="N12" s="14">
        <f>'Spot Prices'!N35</f>
        <v>-4.506543320307721E-2</v>
      </c>
      <c r="O12" s="14">
        <f>'Spot Prices'!O35</f>
        <v>-0.11133703858509059</v>
      </c>
      <c r="P12" s="14">
        <f>'Spot Prices'!P35</f>
        <v>-0.11133703858509059</v>
      </c>
      <c r="Q12" s="14">
        <f>'Spot Prices'!Q35</f>
        <v>-0.1113370385850907</v>
      </c>
      <c r="R12" s="14">
        <f>'Spot Prices'!R35</f>
        <v>-0.11133703858509059</v>
      </c>
      <c r="S12" s="14">
        <f>'Spot Prices'!S35</f>
        <v>-0.11133703858509059</v>
      </c>
      <c r="T12" s="14">
        <f>'Spot Prices'!T35</f>
        <v>-0.11133703858509048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-8.3242875005589356E-2</v>
      </c>
      <c r="N13" s="46">
        <f>'Spot Prices'!N36</f>
        <v>-1.7155407240401099E-2</v>
      </c>
      <c r="O13" s="46">
        <f>'Spot Prices'!O36</f>
        <v>-7.7545194087397351E-2</v>
      </c>
      <c r="P13" s="46">
        <f>'Spot Prices'!P36</f>
        <v>-7.7545194087397351E-2</v>
      </c>
      <c r="Q13" s="46">
        <f>'Spot Prices'!Q36</f>
        <v>-7.7545194087397351E-2</v>
      </c>
      <c r="R13" s="46">
        <f>'Spot Prices'!R36</f>
        <v>-7.7545194087397351E-2</v>
      </c>
      <c r="S13" s="46">
        <f>'Spot Prices'!S36</f>
        <v>-7.7545194087397462E-2</v>
      </c>
      <c r="T13" s="46">
        <f>'Spot Prices'!T36</f>
        <v>-7.7545194087397462E-2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 t="shared" si="0"/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76473.033265683771</v>
      </c>
      <c r="Q17" s="36">
        <f>'Spot Prices'!Q17/'Spot Prices'!P17*'2hBatteryMWh'!P17</f>
        <v>80617.221414738015</v>
      </c>
      <c r="R17" s="36">
        <f>'Spot Prices'!R17/'Spot Prices'!Q17*'2hBatteryMWh'!Q17</f>
        <v>77815.506968714573</v>
      </c>
      <c r="S17" s="36">
        <f>'Spot Prices'!S17/'Spot Prices'!R17*'2hBatteryMWh'!R17</f>
        <v>83568.628948948055</v>
      </c>
      <c r="T17" s="36">
        <f>'Spot Prices'!T17/'Spot Prices'!S17*'2hBatteryMWh'!S17</f>
        <v>80650.977226886578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68026.533340795111</v>
      </c>
      <c r="Q18" s="36">
        <f>'Spot Prices'!Q18/'Spot Prices'!P18*'2hBatteryMWh'!P18</f>
        <v>70497.524706032607</v>
      </c>
      <c r="R18" s="36">
        <f>'Spot Prices'!R18/'Spot Prices'!Q18*'2hBatteryMWh'!Q18</f>
        <v>70573.459280467578</v>
      </c>
      <c r="S18" s="36">
        <f>'Spot Prices'!S18/'Spot Prices'!R18*'2hBatteryMWh'!R18</f>
        <v>74739.660393064274</v>
      </c>
      <c r="T18" s="36">
        <f>'Spot Prices'!T18/'Spot Prices'!S18*'2hBatteryMWh'!S18</f>
        <v>74668.710353339397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63003.994935444236</v>
      </c>
      <c r="Q19" s="50">
        <f>'Spot Prices'!Q19/'Spot Prices'!P19*'2hBatteryMWh'!P19</f>
        <v>66267.740388231818</v>
      </c>
      <c r="R19" s="50">
        <f>'Spot Prices'!R19/'Spot Prices'!Q19*'2hBatteryMWh'!Q19</f>
        <v>66674.838292111424</v>
      </c>
      <c r="S19" s="50">
        <f>'Spot Prices'!S19/'Spot Prices'!R19*'2hBatteryMWh'!R19</f>
        <v>72140.19037223098</v>
      </c>
      <c r="T19" s="50">
        <f>'Spot Prices'!T19/'Spot Prices'!S19*'2hBatteryMWh'!S19</f>
        <v>71916.99436907217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57935.373840792105</v>
      </c>
      <c r="Q20" s="45">
        <f>'Spot Prices'!Q20/'Spot Prices'!P20*'2hBatteryMWh'!P20</f>
        <v>61278.375016154845</v>
      </c>
      <c r="R20" s="45">
        <f>'Spot Prices'!R20/'Spot Prices'!Q20*'2hBatteryMWh'!Q20</f>
        <v>62164.534265592672</v>
      </c>
      <c r="S20" s="45">
        <f>'Spot Prices'!S20/'Spot Prices'!R20*'2hBatteryMWh'!R20</f>
        <v>68021.211811639354</v>
      </c>
      <c r="T20" s="45">
        <f>'Spot Prices'!T20/'Spot Prices'!S20*'2hBatteryMWh'!S20</f>
        <v>67435.479831526623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50984.576975801763</v>
      </c>
      <c r="Q21" s="50">
        <f>'Spot Prices'!Q21/'Spot Prices'!P21*'2hBatteryMWh'!P21</f>
        <v>53404.813538040216</v>
      </c>
      <c r="R21" s="50">
        <f>'Spot Prices'!R21/'Spot Prices'!Q21*'2hBatteryMWh'!Q21</f>
        <v>53042.617814387435</v>
      </c>
      <c r="S21" s="50">
        <f>'Spot Prices'!S21/'Spot Prices'!R21*'2hBatteryMWh'!R21</f>
        <v>57540.471772805053</v>
      </c>
      <c r="T21" s="50">
        <f>'Spot Prices'!T21/'Spot Prices'!S21*'2hBatteryMWh'!S21</f>
        <v>56514.20511790266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41491.028393916597</v>
      </c>
      <c r="Q22" s="36">
        <f>'Spot Prices'!Q22/'Spot Prices'!P22*'2hBatteryMWh'!P22</f>
        <v>42219.033285273137</v>
      </c>
      <c r="R22" s="36">
        <f>'Spot Prices'!R22/'Spot Prices'!Q22*'2hBatteryMWh'!Q22</f>
        <v>39284.191560956097</v>
      </c>
      <c r="S22" s="36">
        <f>'Spot Prices'!S22/'Spot Prices'!R22*'2hBatteryMWh'!R22</f>
        <v>41589.665355954377</v>
      </c>
      <c r="T22" s="36">
        <f>'Spot Prices'!T22/'Spot Prices'!S22*'2hBatteryMWh'!S22</f>
        <v>39463.288833901788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29829.72628467554</v>
      </c>
      <c r="Q23" s="36">
        <f>'Spot Prices'!Q23/'Spot Prices'!P23*'2hBatteryMWh'!P23</f>
        <v>30899.8322919934</v>
      </c>
      <c r="R23" s="36">
        <f>'Spot Prices'!R23/'Spot Prices'!Q23*'2hBatteryMWh'!Q23</f>
        <v>28633.371904826079</v>
      </c>
      <c r="S23" s="36">
        <f>'Spot Prices'!S23/'Spot Prices'!R23*'2hBatteryMWh'!R23</f>
        <v>30047.480472501204</v>
      </c>
      <c r="T23" s="36">
        <f>'Spot Prices'!T23/'Spot Prices'!S23*'2hBatteryMWh'!S23</f>
        <v>26968.072263181024</v>
      </c>
    </row>
    <row r="24" spans="2:20" x14ac:dyDescent="0.3">
      <c r="B24" s="9" t="s">
        <v>29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56656.638434158471</v>
      </c>
      <c r="Q24" s="50">
        <f>'Spot Prices'!Q24/'Spot Prices'!P24*'2hBatteryMWh'!P24</f>
        <v>59278.339469714505</v>
      </c>
      <c r="R24" s="50">
        <f>'Spot Prices'!R24/'Spot Prices'!Q24*'2hBatteryMWh'!Q24</f>
        <v>59119.621130973333</v>
      </c>
      <c r="S24" s="50">
        <f>'Spot Prices'!S24/'Spot Prices'!R24*'2hBatteryMWh'!R24</f>
        <v>63848.007964864213</v>
      </c>
      <c r="T24" s="50">
        <f>'Spot Prices'!T24/'Spot Prices'!S24*'2hBatteryMWh'!S24</f>
        <v>63073.623367256914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38057.040586378826</v>
      </c>
      <c r="G28" s="15">
        <f t="shared" si="4"/>
        <v>41076.76119717519</v>
      </c>
      <c r="H28" s="15">
        <f t="shared" si="4"/>
        <v>40382.982625701654</v>
      </c>
      <c r="I28" s="15">
        <f t="shared" si="4"/>
        <v>46787.171772895643</v>
      </c>
      <c r="J28" s="15">
        <f t="shared" si="4"/>
        <v>48801.862855386789</v>
      </c>
      <c r="K28" s="15">
        <f t="shared" si="4"/>
        <v>46683.114382512293</v>
      </c>
      <c r="L28" s="15">
        <f t="shared" si="4"/>
        <v>38001.93909194359</v>
      </c>
      <c r="M28" s="15">
        <f t="shared" si="4"/>
        <v>38470.2191441709</v>
      </c>
      <c r="N28" s="15">
        <f t="shared" si="4"/>
        <v>42246.525740640929</v>
      </c>
      <c r="O28" s="15">
        <f t="shared" si="4"/>
        <v>40299.423862395728</v>
      </c>
      <c r="P28" s="36">
        <f t="shared" si="4"/>
        <v>41036.600222014495</v>
      </c>
      <c r="Q28" s="36">
        <f t="shared" si="4"/>
        <v>42487.927249651446</v>
      </c>
      <c r="R28" s="36">
        <f t="shared" si="4"/>
        <v>40265.671011705301</v>
      </c>
      <c r="S28" s="36">
        <f t="shared" si="4"/>
        <v>42441.837327239351</v>
      </c>
      <c r="T28" s="36">
        <f t="shared" si="4"/>
        <v>40960.055212075997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29683.070582991742</v>
      </c>
      <c r="G29" s="15">
        <f t="shared" si="5"/>
        <v>31690.056246004053</v>
      </c>
      <c r="H29" s="15">
        <f t="shared" si="5"/>
        <v>30650.143935801476</v>
      </c>
      <c r="I29" s="15">
        <f t="shared" si="5"/>
        <v>39116.262295395325</v>
      </c>
      <c r="J29" s="15">
        <f t="shared" si="5"/>
        <v>40938.741778153606</v>
      </c>
      <c r="K29" s="15">
        <f t="shared" si="5"/>
        <v>39307.025601898808</v>
      </c>
      <c r="L29" s="15">
        <f t="shared" si="5"/>
        <v>31586.5680414669</v>
      </c>
      <c r="M29" s="15">
        <f t="shared" si="5"/>
        <v>31710.433827535911</v>
      </c>
      <c r="N29" s="15">
        <f t="shared" si="5"/>
        <v>36713.072812787068</v>
      </c>
      <c r="O29" s="15">
        <f t="shared" si="5"/>
        <v>34233.119991586536</v>
      </c>
      <c r="P29" s="36">
        <f t="shared" si="5"/>
        <v>35693.108143474936</v>
      </c>
      <c r="Q29" s="36">
        <f t="shared" si="5"/>
        <v>36329.093309066666</v>
      </c>
      <c r="R29" s="36">
        <f t="shared" si="5"/>
        <v>35706.983805815486</v>
      </c>
      <c r="S29" s="36">
        <f t="shared" si="5"/>
        <v>37114.61764840909</v>
      </c>
      <c r="T29" s="36">
        <f t="shared" si="5"/>
        <v>37079.384900726276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22291.049568813363</v>
      </c>
      <c r="G30" s="47">
        <f t="shared" si="6"/>
        <v>24125.384104075543</v>
      </c>
      <c r="H30" s="47">
        <f t="shared" si="6"/>
        <v>23703.212798455232</v>
      </c>
      <c r="I30" s="47">
        <f t="shared" si="6"/>
        <v>32119.029275405985</v>
      </c>
      <c r="J30" s="47">
        <f t="shared" si="6"/>
        <v>35352.300325392862</v>
      </c>
      <c r="K30" s="47">
        <f t="shared" si="6"/>
        <v>34434.619478746703</v>
      </c>
      <c r="L30" s="47">
        <f t="shared" si="6"/>
        <v>27939.984947217996</v>
      </c>
      <c r="M30" s="47">
        <f t="shared" si="6"/>
        <v>28218.092548681856</v>
      </c>
      <c r="N30" s="47">
        <f t="shared" si="6"/>
        <v>32915.790545196469</v>
      </c>
      <c r="O30" s="47">
        <f t="shared" si="6"/>
        <v>30881.322284960152</v>
      </c>
      <c r="P30" s="50">
        <f t="shared" si="6"/>
        <v>32746.125749889725</v>
      </c>
      <c r="Q30" s="50">
        <f t="shared" si="6"/>
        <v>33827.403359094504</v>
      </c>
      <c r="R30" s="50">
        <f t="shared" si="6"/>
        <v>33416.390792368664</v>
      </c>
      <c r="S30" s="50">
        <f t="shared" si="6"/>
        <v>35485.993116796861</v>
      </c>
      <c r="T30" s="50">
        <f t="shared" si="6"/>
        <v>35376.20228049712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16980.517819293505</v>
      </c>
      <c r="G31" s="42">
        <f t="shared" si="7"/>
        <v>19064.213235395207</v>
      </c>
      <c r="H31" s="42">
        <f t="shared" si="7"/>
        <v>19049.634186696443</v>
      </c>
      <c r="I31" s="42">
        <f t="shared" si="7"/>
        <v>24133.805848922704</v>
      </c>
      <c r="J31" s="42">
        <f t="shared" si="7"/>
        <v>28904.631995601772</v>
      </c>
      <c r="K31" s="42">
        <f t="shared" si="7"/>
        <v>29714.372782586488</v>
      </c>
      <c r="L31" s="42">
        <f t="shared" si="7"/>
        <v>24785.110798837919</v>
      </c>
      <c r="M31" s="42">
        <f t="shared" si="7"/>
        <v>25351.659391093173</v>
      </c>
      <c r="N31" s="42">
        <f t="shared" si="7"/>
        <v>29600.353388808631</v>
      </c>
      <c r="O31" s="42">
        <f t="shared" si="7"/>
        <v>27860.916684044914</v>
      </c>
      <c r="P31" s="45">
        <f t="shared" si="7"/>
        <v>29804.817770582071</v>
      </c>
      <c r="Q31" s="45">
        <f t="shared" si="7"/>
        <v>30961.68299739185</v>
      </c>
      <c r="R31" s="45">
        <f t="shared" si="7"/>
        <v>30838.345817942507</v>
      </c>
      <c r="S31" s="45">
        <f t="shared" si="7"/>
        <v>33118.820738585739</v>
      </c>
      <c r="T31" s="45">
        <f t="shared" si="7"/>
        <v>32833.633927978357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14384.752033443423</v>
      </c>
      <c r="G32" s="47">
        <f t="shared" si="8"/>
        <v>15733.827214108245</v>
      </c>
      <c r="H32" s="47">
        <f t="shared" si="8"/>
        <v>15594.602605718836</v>
      </c>
      <c r="I32" s="47">
        <f t="shared" si="8"/>
        <v>18856.471615060058</v>
      </c>
      <c r="J32" s="47">
        <f t="shared" si="8"/>
        <v>21815.259353321439</v>
      </c>
      <c r="K32" s="47">
        <f t="shared" si="8"/>
        <v>23250.865903985221</v>
      </c>
      <c r="L32" s="47">
        <f t="shared" si="8"/>
        <v>20666.143451218446</v>
      </c>
      <c r="M32" s="47">
        <f t="shared" si="8"/>
        <v>22013.150990481441</v>
      </c>
      <c r="N32" s="47">
        <f t="shared" si="8"/>
        <v>26395.863312493319</v>
      </c>
      <c r="O32" s="47">
        <f t="shared" si="8"/>
        <v>24894.48271774657</v>
      </c>
      <c r="P32" s="50">
        <f t="shared" si="8"/>
        <v>26172.64206247688</v>
      </c>
      <c r="Q32" s="50">
        <f t="shared" si="8"/>
        <v>26925.502126229585</v>
      </c>
      <c r="R32" s="50">
        <f t="shared" si="8"/>
        <v>26256.656828112729</v>
      </c>
      <c r="S32" s="50">
        <f t="shared" si="8"/>
        <v>27955.676514864008</v>
      </c>
      <c r="T32" s="50">
        <f t="shared" si="8"/>
        <v>27457.071311630301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11847.167870599355</v>
      </c>
      <c r="G33" s="15">
        <f t="shared" si="9"/>
        <v>12520.662398611001</v>
      </c>
      <c r="H33" s="15">
        <f t="shared" si="9"/>
        <v>12186.463150000513</v>
      </c>
      <c r="I33" s="15">
        <f t="shared" si="9"/>
        <v>14322.225452165987</v>
      </c>
      <c r="J33" s="15">
        <f t="shared" si="9"/>
        <v>15989.316704805182</v>
      </c>
      <c r="K33" s="15">
        <f t="shared" si="9"/>
        <v>16043.072083397787</v>
      </c>
      <c r="L33" s="15">
        <f t="shared" si="9"/>
        <v>14195.911927505264</v>
      </c>
      <c r="M33" s="15">
        <f t="shared" si="9"/>
        <v>16516.876628304552</v>
      </c>
      <c r="N33" s="15">
        <f t="shared" si="9"/>
        <v>21942.073927514735</v>
      </c>
      <c r="O33" s="15">
        <f t="shared" si="9"/>
        <v>20595.402248993909</v>
      </c>
      <c r="P33" s="36">
        <f t="shared" si="9"/>
        <v>21118.355348426288</v>
      </c>
      <c r="Q33" s="36">
        <f t="shared" si="9"/>
        <v>21105.169342976074</v>
      </c>
      <c r="R33" s="36">
        <f t="shared" si="9"/>
        <v>19280.995214930157</v>
      </c>
      <c r="S33" s="36">
        <f t="shared" si="9"/>
        <v>20034.530177712742</v>
      </c>
      <c r="T33" s="36">
        <f t="shared" si="9"/>
        <v>19010.214299341693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7311.314396069477</v>
      </c>
      <c r="G34" s="15">
        <f t="shared" si="10"/>
        <v>7725.8344263055988</v>
      </c>
      <c r="H34" s="15">
        <f t="shared" si="10"/>
        <v>7365.2242419789909</v>
      </c>
      <c r="I34" s="15">
        <f t="shared" si="10"/>
        <v>8673.2248502151942</v>
      </c>
      <c r="J34" s="15">
        <f t="shared" si="10"/>
        <v>9081.350224218646</v>
      </c>
      <c r="K34" s="15">
        <f t="shared" si="10"/>
        <v>10147.286628007969</v>
      </c>
      <c r="L34" s="15">
        <f t="shared" si="10"/>
        <v>8756.0210639894212</v>
      </c>
      <c r="M34" s="15">
        <f t="shared" si="10"/>
        <v>12197.937450635911</v>
      </c>
      <c r="N34" s="15">
        <f t="shared" si="10"/>
        <v>16384.637903467803</v>
      </c>
      <c r="O34" s="15">
        <f t="shared" si="10"/>
        <v>15196.883783579759</v>
      </c>
      <c r="P34" s="36">
        <f t="shared" si="10"/>
        <v>14844.800823068119</v>
      </c>
      <c r="Q34" s="36">
        <f t="shared" si="10"/>
        <v>15102.745059504792</v>
      </c>
      <c r="R34" s="36">
        <f t="shared" si="10"/>
        <v>13740.525219008092</v>
      </c>
      <c r="S34" s="36">
        <f t="shared" si="10"/>
        <v>14152.103979267276</v>
      </c>
      <c r="T34" s="36">
        <f t="shared" si="10"/>
        <v>12701.729289356355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18637.400372019205</v>
      </c>
      <c r="G35" s="47">
        <f t="shared" si="11"/>
        <v>20319.239680214461</v>
      </c>
      <c r="H35" s="47">
        <f t="shared" si="11"/>
        <v>20017.2339798102</v>
      </c>
      <c r="I35" s="47">
        <f t="shared" si="11"/>
        <v>25514.884935485432</v>
      </c>
      <c r="J35" s="47">
        <f t="shared" si="11"/>
        <v>28676.725131186711</v>
      </c>
      <c r="K35" s="47">
        <f t="shared" si="11"/>
        <v>28722.645255261796</v>
      </c>
      <c r="L35" s="47">
        <f t="shared" si="11"/>
        <v>24041.816153760625</v>
      </c>
      <c r="M35" s="47">
        <f t="shared" si="11"/>
        <v>24909.492367272291</v>
      </c>
      <c r="N35" s="47">
        <f t="shared" si="11"/>
        <v>29530.525679650644</v>
      </c>
      <c r="O35" s="47">
        <f t="shared" si="11"/>
        <v>27746.797424958273</v>
      </c>
      <c r="P35" s="50">
        <f t="shared" si="11"/>
        <v>29267.385509847605</v>
      </c>
      <c r="Q35" s="50">
        <f t="shared" si="11"/>
        <v>30074.874021696272</v>
      </c>
      <c r="R35" s="50">
        <f t="shared" si="11"/>
        <v>29448.996463439245</v>
      </c>
      <c r="S35" s="50">
        <f t="shared" si="11"/>
        <v>31215.357951421607</v>
      </c>
      <c r="T35" s="50">
        <f t="shared" si="11"/>
        <v>30836.760510767206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30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2.6025918487864397E-2</v>
      </c>
      <c r="J6" s="14">
        <f>'Spot Prices'!J29</f>
        <v>-1.1669760873195267E-3</v>
      </c>
      <c r="K6" s="14">
        <f>'Spot Prices'!K29</f>
        <v>-1.5259622884947199E-2</v>
      </c>
      <c r="L6" s="14">
        <f>'Spot Prices'!L29</f>
        <v>4.1429110980821804E-3</v>
      </c>
      <c r="M6" s="14">
        <f>'Spot Prices'!M29</f>
        <v>-1.7724215447857072E-2</v>
      </c>
      <c r="N6" s="14">
        <f>'Spot Prices'!N29</f>
        <v>3.5568558588449095E-2</v>
      </c>
      <c r="O6" s="14">
        <f>'Spot Prices'!O29</f>
        <v>-4.1758380382165949E-2</v>
      </c>
      <c r="P6" s="14">
        <f>'Spot Prices'!P29</f>
        <v>-4.1758380382165949E-2</v>
      </c>
      <c r="Q6" s="14">
        <f>'Spot Prices'!Q29</f>
        <v>-4.1758380382165949E-2</v>
      </c>
      <c r="R6" s="14">
        <f>'Spot Prices'!R29</f>
        <v>-4.1758380382165949E-2</v>
      </c>
      <c r="S6" s="14">
        <f>'Spot Prices'!S29</f>
        <v>-4.1758380382165949E-2</v>
      </c>
      <c r="T6" s="14">
        <f>'Spot Prices'!T29</f>
        <v>-4.175838038216606E-2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3.6647405109880626E-2</v>
      </c>
      <c r="J7" s="14">
        <f>'Spot Prices'!J30</f>
        <v>2.9276146349266341E-4</v>
      </c>
      <c r="K7" s="14">
        <f>'Spot Prices'!K30</f>
        <v>-3.3862223344431674E-2</v>
      </c>
      <c r="L7" s="14">
        <f>'Spot Prices'!L30</f>
        <v>-3.3195970677559639E-2</v>
      </c>
      <c r="M7" s="14">
        <f>'Spot Prices'!M30</f>
        <v>-6.7557306994704192E-2</v>
      </c>
      <c r="N7" s="14">
        <f>'Spot Prices'!N30</f>
        <v>-5.6352466223221764E-3</v>
      </c>
      <c r="O7" s="14">
        <f>'Spot Prices'!O30</f>
        <v>-6.3046579280485182E-2</v>
      </c>
      <c r="P7" s="14">
        <f>'Spot Prices'!P30</f>
        <v>-6.3046579280485071E-2</v>
      </c>
      <c r="Q7" s="14">
        <f>'Spot Prices'!Q30</f>
        <v>-6.3046579280485071E-2</v>
      </c>
      <c r="R7" s="14">
        <f>'Spot Prices'!R30</f>
        <v>-6.304657928048496E-2</v>
      </c>
      <c r="S7" s="14">
        <f>'Spot Prices'!S30</f>
        <v>-6.3046579280485182E-2</v>
      </c>
      <c r="T7" s="14">
        <f>'Spot Prices'!T30</f>
        <v>-6.3046579280485071E-2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3.6020852498233502E-2</v>
      </c>
      <c r="J8" s="46">
        <f>'Spot Prices'!J31</f>
        <v>-1.2520877588633184E-3</v>
      </c>
      <c r="K8" s="46">
        <f>'Spot Prices'!K31</f>
        <v>-4.4271268460556179E-2</v>
      </c>
      <c r="L8" s="46">
        <f>'Spot Prices'!L31</f>
        <v>-4.5460401712501097E-2</v>
      </c>
      <c r="M8" s="46">
        <f>'Spot Prices'!M31</f>
        <v>-7.9355926177955727E-2</v>
      </c>
      <c r="N8" s="46">
        <f>'Spot Prices'!N31</f>
        <v>-1.4829489152154318E-2</v>
      </c>
      <c r="O8" s="46">
        <f>'Spot Prices'!O31</f>
        <v>-7.1880686085224244E-2</v>
      </c>
      <c r="P8" s="46">
        <f>'Spot Prices'!P31</f>
        <v>-7.1880686085224132E-2</v>
      </c>
      <c r="Q8" s="46">
        <f>'Spot Prices'!Q31</f>
        <v>-7.1880686085224021E-2</v>
      </c>
      <c r="R8" s="46">
        <f>'Spot Prices'!R31</f>
        <v>-7.188068608522391E-2</v>
      </c>
      <c r="S8" s="46">
        <f>'Spot Prices'!S31</f>
        <v>-7.188068608522391E-2</v>
      </c>
      <c r="T8" s="46">
        <f>'Spot Prices'!T31</f>
        <v>-7.1880686085223799E-2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3.524182356233041E-2</v>
      </c>
      <c r="J9" s="41">
        <f>'Spot Prices'!J32</f>
        <v>-4.2286764186094672E-4</v>
      </c>
      <c r="K9" s="41">
        <f>'Spot Prices'!K32</f>
        <v>-4.5555636059566917E-2</v>
      </c>
      <c r="L9" s="41">
        <f>'Spot Prices'!L32</f>
        <v>-4.8873492917797412E-2</v>
      </c>
      <c r="M9" s="41">
        <f>'Spot Prices'!M32</f>
        <v>-8.6973172180306202E-2</v>
      </c>
      <c r="N9" s="41">
        <f>'Spot Prices'!N32</f>
        <v>-1.7607535550280162E-2</v>
      </c>
      <c r="O9" s="41">
        <f>'Spot Prices'!O32</f>
        <v>-8.1340373805176669E-2</v>
      </c>
      <c r="P9" s="41">
        <f>'Spot Prices'!P32</f>
        <v>-8.1340373805176669E-2</v>
      </c>
      <c r="Q9" s="41">
        <f>'Spot Prices'!Q32</f>
        <v>-8.1340373805176669E-2</v>
      </c>
      <c r="R9" s="41">
        <f>'Spot Prices'!R32</f>
        <v>-8.1340373805176669E-2</v>
      </c>
      <c r="S9" s="41">
        <f>'Spot Prices'!S32</f>
        <v>-8.1340373805176669E-2</v>
      </c>
      <c r="T9" s="41">
        <f>'Spot Prices'!T32</f>
        <v>-8.1340373805176669E-2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3.2313834775890005E-2</v>
      </c>
      <c r="J10" s="46">
        <f>'Spot Prices'!J33</f>
        <v>-1.1904371212358988E-3</v>
      </c>
      <c r="K10" s="46">
        <f>'Spot Prices'!K33</f>
        <v>-5.0415314332059813E-2</v>
      </c>
      <c r="L10" s="46">
        <f>'Spot Prices'!L33</f>
        <v>-5.0767969533544788E-2</v>
      </c>
      <c r="M10" s="46">
        <f>'Spot Prices'!M33</f>
        <v>-8.9448567881447394E-2</v>
      </c>
      <c r="N10" s="46">
        <f>'Spot Prices'!N33</f>
        <v>-2.0870529005726945E-2</v>
      </c>
      <c r="O10" s="46">
        <f>'Spot Prices'!O33</f>
        <v>-8.3313747056609655E-2</v>
      </c>
      <c r="P10" s="46">
        <f>'Spot Prices'!P33</f>
        <v>-8.3313747056609655E-2</v>
      </c>
      <c r="Q10" s="46">
        <f>'Spot Prices'!Q33</f>
        <v>-8.3313747056609766E-2</v>
      </c>
      <c r="R10" s="46">
        <f>'Spot Prices'!R33</f>
        <v>-8.3313747056609766E-2</v>
      </c>
      <c r="S10" s="46">
        <f>'Spot Prices'!S33</f>
        <v>-8.3313747056609877E-2</v>
      </c>
      <c r="T10" s="46">
        <f>'Spot Prices'!T33</f>
        <v>-8.3313747056609877E-2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2.8322246518175609E-2</v>
      </c>
      <c r="J11" s="14">
        <f>'Spot Prices'!J34</f>
        <v>8.3605021577293215E-4</v>
      </c>
      <c r="K11" s="14">
        <f>'Spot Prices'!K34</f>
        <v>-5.5258441957938387E-2</v>
      </c>
      <c r="L11" s="14">
        <f>'Spot Prices'!L34</f>
        <v>-5.8763845625620648E-2</v>
      </c>
      <c r="M11" s="14">
        <f>'Spot Prices'!M34</f>
        <v>-9.6333530520449795E-2</v>
      </c>
      <c r="N11" s="14">
        <f>'Spot Prices'!N34</f>
        <v>-2.5247970369506767E-2</v>
      </c>
      <c r="O11" s="14">
        <f>'Spot Prices'!O34</f>
        <v>-9.1096309340822579E-2</v>
      </c>
      <c r="P11" s="14">
        <f>'Spot Prices'!P34</f>
        <v>-9.1096309340822579E-2</v>
      </c>
      <c r="Q11" s="14">
        <f>'Spot Prices'!Q34</f>
        <v>-9.1096309340822579E-2</v>
      </c>
      <c r="R11" s="14">
        <f>'Spot Prices'!R34</f>
        <v>-9.1096309340822579E-2</v>
      </c>
      <c r="S11" s="14">
        <f>'Spot Prices'!S34</f>
        <v>-9.1096309340822579E-2</v>
      </c>
      <c r="T11" s="14">
        <f>'Spot Prices'!T34</f>
        <v>-9.1096309340822579E-2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2.5994602248446075E-2</v>
      </c>
      <c r="J12" s="14">
        <f>'Spot Prices'!J35</f>
        <v>-1.4706655793309542E-2</v>
      </c>
      <c r="K12" s="14">
        <f>'Spot Prices'!K35</f>
        <v>-8.0999901463369883E-2</v>
      </c>
      <c r="L12" s="14">
        <f>'Spot Prices'!L35</f>
        <v>-0.12674433158209686</v>
      </c>
      <c r="M12" s="14">
        <f>'Spot Prices'!M35</f>
        <v>-0.11173060127539836</v>
      </c>
      <c r="N12" s="14">
        <f>'Spot Prices'!N35</f>
        <v>-4.506543320307721E-2</v>
      </c>
      <c r="O12" s="14">
        <f>'Spot Prices'!O35</f>
        <v>-0.11133703858509059</v>
      </c>
      <c r="P12" s="14">
        <f>'Spot Prices'!P35</f>
        <v>-0.11133703858509059</v>
      </c>
      <c r="Q12" s="14">
        <f>'Spot Prices'!Q35</f>
        <v>-0.1113370385850907</v>
      </c>
      <c r="R12" s="14">
        <f>'Spot Prices'!R35</f>
        <v>-0.11133703858509059</v>
      </c>
      <c r="S12" s="14">
        <f>'Spot Prices'!S35</f>
        <v>-0.11133703858509059</v>
      </c>
      <c r="T12" s="14">
        <f>'Spot Prices'!T35</f>
        <v>-0.11133703858509048</v>
      </c>
    </row>
    <row r="13" spans="2:21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3.4674458901776672E-2</v>
      </c>
      <c r="J13" s="46">
        <f>'Spot Prices'!J36</f>
        <v>1.0353994733147687E-5</v>
      </c>
      <c r="K13" s="46">
        <f>'Spot Prices'!K36</f>
        <v>-4.5146093569277457E-2</v>
      </c>
      <c r="L13" s="46">
        <f>'Spot Prices'!L36</f>
        <v>-4.7058540144681249E-2</v>
      </c>
      <c r="M13" s="46">
        <f>'Spot Prices'!M36</f>
        <v>-8.3242875005589356E-2</v>
      </c>
      <c r="N13" s="46">
        <f>'Spot Prices'!N36</f>
        <v>-1.7155407240401099E-2</v>
      </c>
      <c r="O13" s="46">
        <f>'Spot Prices'!O36</f>
        <v>-7.7545194087397351E-2</v>
      </c>
      <c r="P13" s="46">
        <f>'Spot Prices'!P36</f>
        <v>-7.7545194087397351E-2</v>
      </c>
      <c r="Q13" s="46">
        <f>'Spot Prices'!Q36</f>
        <v>-7.7545194087397351E-2</v>
      </c>
      <c r="R13" s="46">
        <f>'Spot Prices'!R36</f>
        <v>-7.7545194087397351E-2</v>
      </c>
      <c r="S13" s="46">
        <f>'Spot Prices'!S36</f>
        <v>-7.7545194087397462E-2</v>
      </c>
      <c r="T13" s="46">
        <f>'Spot Prices'!T36</f>
        <v>-7.7545194087397462E-2</v>
      </c>
    </row>
    <row r="15" spans="2:21" x14ac:dyDescent="0.3">
      <c r="B15" s="33" t="s">
        <v>46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47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382.36516632841887</v>
      </c>
      <c r="Q17" s="15">
        <f>'2hBatteryMWh'!Q17/200</f>
        <v>403.08610707369007</v>
      </c>
      <c r="R17" s="15">
        <f>'2hBatteryMWh'!R17/200</f>
        <v>389.07753484357289</v>
      </c>
      <c r="S17" s="15">
        <f>'2hBatteryMWh'!S17/200</f>
        <v>417.8431447447403</v>
      </c>
      <c r="T17" s="15">
        <f>'2hBatteryMWh'!T17/200</f>
        <v>403.25488613443287</v>
      </c>
      <c r="U17" s="37">
        <f>SUM(E17:T17)</f>
        <v>5132.8640891248551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340.13266670397553</v>
      </c>
      <c r="Q18" s="15">
        <f>'2hBatteryMWh'!Q18/200</f>
        <v>352.48762353016303</v>
      </c>
      <c r="R18" s="15">
        <f>'2hBatteryMWh'!R18/200</f>
        <v>352.8672964023379</v>
      </c>
      <c r="S18" s="15">
        <f>'2hBatteryMWh'!S18/200</f>
        <v>373.69830196532138</v>
      </c>
      <c r="T18" s="15">
        <f>'2hBatteryMWh'!T18/200</f>
        <v>373.34355176669698</v>
      </c>
      <c r="U18" s="37">
        <f t="shared" ref="U18:U24" si="0">SUM(E18:T18)</f>
        <v>4407.4175028684949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315.01997467722117</v>
      </c>
      <c r="Q19" s="47">
        <f>'2hBatteryMWh'!Q19/200</f>
        <v>331.33870194115912</v>
      </c>
      <c r="R19" s="47">
        <f>'2hBatteryMWh'!R19/200</f>
        <v>333.37419146055714</v>
      </c>
      <c r="S19" s="47">
        <f>'2hBatteryMWh'!S19/200</f>
        <v>360.70095186115492</v>
      </c>
      <c r="T19" s="47">
        <f>'2hBatteryMWh'!T19/200</f>
        <v>359.58497184536083</v>
      </c>
      <c r="U19" s="37">
        <f t="shared" si="0"/>
        <v>3937.9100417854534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289.67686920396051</v>
      </c>
      <c r="Q20" s="42">
        <f>'2hBatteryMWh'!Q20/200</f>
        <v>306.39187508077424</v>
      </c>
      <c r="R20" s="42">
        <f>'2hBatteryMWh'!R20/200</f>
        <v>310.82267132796335</v>
      </c>
      <c r="S20" s="42">
        <f>'2hBatteryMWh'!S20/200</f>
        <v>340.10605905819676</v>
      </c>
      <c r="T20" s="42">
        <f>'2hBatteryMWh'!T20/200</f>
        <v>337.17739915763309</v>
      </c>
      <c r="U20" s="37">
        <f t="shared" si="0"/>
        <v>3491.9684363285287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254.92288487900882</v>
      </c>
      <c r="Q21" s="47">
        <f>'2hBatteryMWh'!Q21/200</f>
        <v>267.02406769020109</v>
      </c>
      <c r="R21" s="47">
        <f>'2hBatteryMWh'!R21/200</f>
        <v>265.21308907193719</v>
      </c>
      <c r="S21" s="47">
        <f>'2hBatteryMWh'!S21/200</f>
        <v>287.70235886402526</v>
      </c>
      <c r="T21" s="47">
        <f>'2hBatteryMWh'!T21/200</f>
        <v>282.57102558951328</v>
      </c>
      <c r="U21" s="37">
        <f t="shared" si="0"/>
        <v>2958.8116135946862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207.455141969583</v>
      </c>
      <c r="Q22" s="15">
        <f>'2hBatteryMWh'!Q22/200</f>
        <v>211.09516642636569</v>
      </c>
      <c r="R22" s="15">
        <f>'2hBatteryMWh'!R22/200</f>
        <v>196.42095780478047</v>
      </c>
      <c r="S22" s="15">
        <f>'2hBatteryMWh'!S22/200</f>
        <v>207.94832677977189</v>
      </c>
      <c r="T22" s="15">
        <f>'2hBatteryMWh'!T22/200</f>
        <v>197.31644416950894</v>
      </c>
      <c r="U22" s="37">
        <f t="shared" si="0"/>
        <v>2259.5715996500098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149.14863142337771</v>
      </c>
      <c r="Q23" s="15">
        <f>'2hBatteryMWh'!Q23/200</f>
        <v>154.49916145996701</v>
      </c>
      <c r="R23" s="15">
        <f>'2hBatteryMWh'!R23/200</f>
        <v>143.16685952413039</v>
      </c>
      <c r="S23" s="15">
        <f>'2hBatteryMWh'!S23/200</f>
        <v>150.23740236250603</v>
      </c>
      <c r="T23" s="15">
        <f>'2hBatteryMWh'!T23/200</f>
        <v>134.84036131590511</v>
      </c>
      <c r="U23" s="37">
        <f t="shared" si="0"/>
        <v>1574.4474160858865</v>
      </c>
    </row>
    <row r="24" spans="2:21" x14ac:dyDescent="0.3">
      <c r="B24" s="9" t="s">
        <v>29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283.28319217079235</v>
      </c>
      <c r="Q24" s="47">
        <f>'2hBatteryMWh'!Q24/200</f>
        <v>296.39169734857251</v>
      </c>
      <c r="R24" s="47">
        <f>'2hBatteryMWh'!R24/200</f>
        <v>295.59810565486669</v>
      </c>
      <c r="S24" s="47">
        <f>'2hBatteryMWh'!S24/200</f>
        <v>319.24003982432106</v>
      </c>
      <c r="T24" s="47">
        <f>'2hBatteryMWh'!T24/200</f>
        <v>315.36811683628457</v>
      </c>
      <c r="U24" s="37">
        <f t="shared" si="0"/>
        <v>3429.4846432923373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190.28520293189413</v>
      </c>
      <c r="G28" s="15">
        <f>'2hBatteryMWh'!G28/200</f>
        <v>205.38380598587594</v>
      </c>
      <c r="H28" s="15">
        <f>'2hBatteryMWh'!H28/200</f>
        <v>201.91491312850826</v>
      </c>
      <c r="I28" s="15">
        <f>'2hBatteryMWh'!I28/200</f>
        <v>233.93585886447821</v>
      </c>
      <c r="J28" s="15">
        <f>'2hBatteryMWh'!J28/200</f>
        <v>244.00931427693394</v>
      </c>
      <c r="K28" s="15">
        <f>'2hBatteryMWh'!K28/200</f>
        <v>233.41557191256146</v>
      </c>
      <c r="L28" s="15">
        <f>'2hBatteryMWh'!L28/200</f>
        <v>190.00969545971796</v>
      </c>
      <c r="M28" s="15">
        <f>'2hBatteryMWh'!M28/200</f>
        <v>192.35109572085449</v>
      </c>
      <c r="N28" s="15">
        <f>'2hBatteryMWh'!N28/200</f>
        <v>211.23262870320465</v>
      </c>
      <c r="O28" s="15">
        <f>'2hBatteryMWh'!O28/200</f>
        <v>201.49711931197865</v>
      </c>
      <c r="P28" s="15">
        <f>'2hBatteryMWh'!P28/200</f>
        <v>205.18300111007247</v>
      </c>
      <c r="Q28" s="15">
        <f>'2hBatteryMWh'!Q28/200</f>
        <v>212.43963624825722</v>
      </c>
      <c r="R28" s="15">
        <f>'2hBatteryMWh'!R28/200</f>
        <v>201.32835505852651</v>
      </c>
      <c r="S28" s="15">
        <f>'2hBatteryMWh'!S28/200</f>
        <v>212.20918663619676</v>
      </c>
      <c r="T28" s="15">
        <f>'2hBatteryMWh'!T28/200</f>
        <v>204.80027606037999</v>
      </c>
      <c r="U28" s="37">
        <f>SUM(E28:T28)</f>
        <v>3254.5942321948869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148.4153529149587</v>
      </c>
      <c r="G29" s="15">
        <f>'2hBatteryMWh'!G29/200</f>
        <v>158.45028123002027</v>
      </c>
      <c r="H29" s="15">
        <f>'2hBatteryMWh'!H29/200</f>
        <v>153.25071967900737</v>
      </c>
      <c r="I29" s="15">
        <f>'2hBatteryMWh'!I29/200</f>
        <v>195.58131147697662</v>
      </c>
      <c r="J29" s="15">
        <f>'2hBatteryMWh'!J29/200</f>
        <v>204.69370889076802</v>
      </c>
      <c r="K29" s="15">
        <f>'2hBatteryMWh'!K29/200</f>
        <v>196.53512800949403</v>
      </c>
      <c r="L29" s="15">
        <f>'2hBatteryMWh'!L29/200</f>
        <v>157.93284020733449</v>
      </c>
      <c r="M29" s="15">
        <f>'2hBatteryMWh'!M29/200</f>
        <v>158.55216913767956</v>
      </c>
      <c r="N29" s="15">
        <f>'2hBatteryMWh'!N29/200</f>
        <v>183.56536406393533</v>
      </c>
      <c r="O29" s="15">
        <f>'2hBatteryMWh'!O29/200</f>
        <v>171.16559995793267</v>
      </c>
      <c r="P29" s="15">
        <f>'2hBatteryMWh'!P29/200</f>
        <v>178.46554071737467</v>
      </c>
      <c r="Q29" s="15">
        <f>'2hBatteryMWh'!Q29/200</f>
        <v>181.64546654533333</v>
      </c>
      <c r="R29" s="15">
        <f>'2hBatteryMWh'!R29/200</f>
        <v>178.53491902907743</v>
      </c>
      <c r="S29" s="15">
        <f>'2hBatteryMWh'!S29/200</f>
        <v>185.57308824204546</v>
      </c>
      <c r="T29" s="15">
        <f>'2hBatteryMWh'!T29/200</f>
        <v>185.39692450363137</v>
      </c>
      <c r="U29" s="37">
        <f t="shared" ref="U29:U35" si="2">SUM(E29:T29)</f>
        <v>2713.6405293930948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111.45524784406682</v>
      </c>
      <c r="G30" s="47">
        <f>'2hBatteryMWh'!G30/200</f>
        <v>120.62692052037772</v>
      </c>
      <c r="H30" s="47">
        <f>'2hBatteryMWh'!H30/200</f>
        <v>118.51606399227616</v>
      </c>
      <c r="I30" s="47">
        <f>'2hBatteryMWh'!I30/200</f>
        <v>160.59514637702992</v>
      </c>
      <c r="J30" s="47">
        <f>'2hBatteryMWh'!J30/200</f>
        <v>176.7615016269643</v>
      </c>
      <c r="K30" s="47">
        <f>'2hBatteryMWh'!K30/200</f>
        <v>172.17309739373351</v>
      </c>
      <c r="L30" s="47">
        <f>'2hBatteryMWh'!L30/200</f>
        <v>139.69992473608997</v>
      </c>
      <c r="M30" s="47">
        <f>'2hBatteryMWh'!M30/200</f>
        <v>141.09046274340929</v>
      </c>
      <c r="N30" s="47">
        <f>'2hBatteryMWh'!N30/200</f>
        <v>164.57895272598233</v>
      </c>
      <c r="O30" s="47">
        <f>'2hBatteryMWh'!O30/200</f>
        <v>154.40661142480076</v>
      </c>
      <c r="P30" s="47">
        <f>'2hBatteryMWh'!P30/200</f>
        <v>163.73062874944861</v>
      </c>
      <c r="Q30" s="47">
        <f>'2hBatteryMWh'!Q30/200</f>
        <v>169.1370167954725</v>
      </c>
      <c r="R30" s="47">
        <f>'2hBatteryMWh'!R30/200</f>
        <v>167.08195396184331</v>
      </c>
      <c r="S30" s="47">
        <f>'2hBatteryMWh'!S30/200</f>
        <v>177.42996558398431</v>
      </c>
      <c r="T30" s="47">
        <f>'2hBatteryMWh'!T30/200</f>
        <v>176.8810114024856</v>
      </c>
      <c r="U30" s="37">
        <f t="shared" si="2"/>
        <v>2374.8570887037986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84.902589096467523</v>
      </c>
      <c r="G31" s="42">
        <f>'2hBatteryMWh'!G31/200</f>
        <v>95.321066176976032</v>
      </c>
      <c r="H31" s="42">
        <f>'2hBatteryMWh'!H31/200</f>
        <v>95.248170933482214</v>
      </c>
      <c r="I31" s="42">
        <f>'2hBatteryMWh'!I31/200</f>
        <v>120.66902924461353</v>
      </c>
      <c r="J31" s="42">
        <f>'2hBatteryMWh'!J31/200</f>
        <v>144.52315997800886</v>
      </c>
      <c r="K31" s="42">
        <f>'2hBatteryMWh'!K31/200</f>
        <v>148.57186391293243</v>
      </c>
      <c r="L31" s="42">
        <f>'2hBatteryMWh'!L31/200</f>
        <v>123.9255539941896</v>
      </c>
      <c r="M31" s="42">
        <f>'2hBatteryMWh'!M31/200</f>
        <v>126.75829695546587</v>
      </c>
      <c r="N31" s="42">
        <f>'2hBatteryMWh'!N31/200</f>
        <v>148.00176694404317</v>
      </c>
      <c r="O31" s="42">
        <f>'2hBatteryMWh'!O31/200</f>
        <v>139.30458342022456</v>
      </c>
      <c r="P31" s="42">
        <f>'2hBatteryMWh'!P31/200</f>
        <v>149.02408885291035</v>
      </c>
      <c r="Q31" s="42">
        <f>'2hBatteryMWh'!Q31/200</f>
        <v>154.80841498695926</v>
      </c>
      <c r="R31" s="42">
        <f>'2hBatteryMWh'!R31/200</f>
        <v>154.19172908971254</v>
      </c>
      <c r="S31" s="42">
        <f>'2hBatteryMWh'!S31/200</f>
        <v>165.59410369292868</v>
      </c>
      <c r="T31" s="42">
        <f>'2hBatteryMWh'!T31/200</f>
        <v>164.16816963989177</v>
      </c>
      <c r="U31" s="37">
        <f t="shared" si="2"/>
        <v>2066.2623216778225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71.923760167217111</v>
      </c>
      <c r="G32" s="47">
        <f>'2hBatteryMWh'!G32/200</f>
        <v>78.669136070541228</v>
      </c>
      <c r="H32" s="47">
        <f>'2hBatteryMWh'!H32/200</f>
        <v>77.973013028594181</v>
      </c>
      <c r="I32" s="47">
        <f>'2hBatteryMWh'!I32/200</f>
        <v>94.282358075300294</v>
      </c>
      <c r="J32" s="47">
        <f>'2hBatteryMWh'!J32/200</f>
        <v>109.07629676660719</v>
      </c>
      <c r="K32" s="47">
        <f>'2hBatteryMWh'!K32/200</f>
        <v>116.2543295199261</v>
      </c>
      <c r="L32" s="47">
        <f>'2hBatteryMWh'!L32/200</f>
        <v>103.33071725609223</v>
      </c>
      <c r="M32" s="47">
        <f>'2hBatteryMWh'!M32/200</f>
        <v>110.0657549524072</v>
      </c>
      <c r="N32" s="47">
        <f>'2hBatteryMWh'!N32/200</f>
        <v>131.97931656246658</v>
      </c>
      <c r="O32" s="47">
        <f>'2hBatteryMWh'!O32/200</f>
        <v>124.47241358873285</v>
      </c>
      <c r="P32" s="47">
        <f>'2hBatteryMWh'!P32/200</f>
        <v>130.86321031238441</v>
      </c>
      <c r="Q32" s="47">
        <f>'2hBatteryMWh'!Q32/200</f>
        <v>134.62751063114791</v>
      </c>
      <c r="R32" s="47">
        <f>'2hBatteryMWh'!R32/200</f>
        <v>131.28328414056364</v>
      </c>
      <c r="S32" s="47">
        <f>'2hBatteryMWh'!S32/200</f>
        <v>139.77838257432003</v>
      </c>
      <c r="T32" s="47">
        <f>'2hBatteryMWh'!T32/200</f>
        <v>137.28535655815151</v>
      </c>
      <c r="U32" s="37">
        <f t="shared" si="2"/>
        <v>1735.7690214724782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59.23583935299677</v>
      </c>
      <c r="G33" s="15">
        <f>'2hBatteryMWh'!G33/200</f>
        <v>62.603311993055001</v>
      </c>
      <c r="H33" s="15">
        <f>'2hBatteryMWh'!H33/200</f>
        <v>60.932315750002566</v>
      </c>
      <c r="I33" s="15">
        <f>'2hBatteryMWh'!I33/200</f>
        <v>71.611127260829932</v>
      </c>
      <c r="J33" s="15">
        <f>'2hBatteryMWh'!J33/200</f>
        <v>79.946583524025911</v>
      </c>
      <c r="K33" s="15">
        <f>'2hBatteryMWh'!K33/200</f>
        <v>80.215360416988929</v>
      </c>
      <c r="L33" s="15">
        <f>'2hBatteryMWh'!L33/200</f>
        <v>70.979559637526322</v>
      </c>
      <c r="M33" s="15">
        <f>'2hBatteryMWh'!M33/200</f>
        <v>82.584383141522764</v>
      </c>
      <c r="N33" s="15">
        <f>'2hBatteryMWh'!N33/200</f>
        <v>109.71036963757368</v>
      </c>
      <c r="O33" s="15">
        <f>'2hBatteryMWh'!O33/200</f>
        <v>102.97701124496955</v>
      </c>
      <c r="P33" s="15">
        <f>'2hBatteryMWh'!P33/200</f>
        <v>105.59177674213144</v>
      </c>
      <c r="Q33" s="15">
        <f>'2hBatteryMWh'!Q33/200</f>
        <v>105.52584671488037</v>
      </c>
      <c r="R33" s="15">
        <f>'2hBatteryMWh'!R33/200</f>
        <v>96.40497607465079</v>
      </c>
      <c r="S33" s="15">
        <f>'2hBatteryMWh'!S33/200</f>
        <v>100.17265088856371</v>
      </c>
      <c r="T33" s="15">
        <f>'2hBatteryMWh'!T33/200</f>
        <v>95.05107149670846</v>
      </c>
      <c r="U33" s="37">
        <f t="shared" si="2"/>
        <v>1319.0450921774359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36.556571980347385</v>
      </c>
      <c r="G34" s="15">
        <f>'2hBatteryMWh'!G34/200</f>
        <v>38.629172131527994</v>
      </c>
      <c r="H34" s="15">
        <f>'2hBatteryMWh'!H34/200</f>
        <v>36.826121209894957</v>
      </c>
      <c r="I34" s="15">
        <f>'2hBatteryMWh'!I34/200</f>
        <v>43.366124251075973</v>
      </c>
      <c r="J34" s="15">
        <f>'2hBatteryMWh'!J34/200</f>
        <v>45.40675112109323</v>
      </c>
      <c r="K34" s="15">
        <f>'2hBatteryMWh'!K34/200</f>
        <v>50.736433140039843</v>
      </c>
      <c r="L34" s="15">
        <f>'2hBatteryMWh'!L34/200</f>
        <v>43.780105319947104</v>
      </c>
      <c r="M34" s="15">
        <f>'2hBatteryMWh'!M34/200</f>
        <v>60.989687253179554</v>
      </c>
      <c r="N34" s="15">
        <f>'2hBatteryMWh'!N34/200</f>
        <v>81.923189517339011</v>
      </c>
      <c r="O34" s="15">
        <f>'2hBatteryMWh'!O34/200</f>
        <v>75.984418917898793</v>
      </c>
      <c r="P34" s="15">
        <f>'2hBatteryMWh'!P34/200</f>
        <v>74.224004115340591</v>
      </c>
      <c r="Q34" s="15">
        <f>'2hBatteryMWh'!Q34/200</f>
        <v>75.513725297523962</v>
      </c>
      <c r="R34" s="15">
        <f>'2hBatteryMWh'!R34/200</f>
        <v>68.702626095040458</v>
      </c>
      <c r="S34" s="15">
        <f>'2hBatteryMWh'!S34/200</f>
        <v>70.760519896336376</v>
      </c>
      <c r="T34" s="15">
        <f>'2hBatteryMWh'!T34/200</f>
        <v>63.508646446781775</v>
      </c>
      <c r="U34" s="37">
        <f t="shared" si="2"/>
        <v>886.94360416755876</v>
      </c>
    </row>
    <row r="35" spans="2:21" x14ac:dyDescent="0.3">
      <c r="B35" s="9" t="s">
        <v>29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93.187001860096018</v>
      </c>
      <c r="G35" s="47">
        <f>'2hBatteryMWh'!G35/200</f>
        <v>101.5961984010723</v>
      </c>
      <c r="H35" s="47">
        <f>'2hBatteryMWh'!H35/200</f>
        <v>100.086169899051</v>
      </c>
      <c r="I35" s="47">
        <f>'2hBatteryMWh'!I35/200</f>
        <v>127.57442467742716</v>
      </c>
      <c r="J35" s="47">
        <f>'2hBatteryMWh'!J35/200</f>
        <v>143.38362565593354</v>
      </c>
      <c r="K35" s="47">
        <f>'2hBatteryMWh'!K35/200</f>
        <v>143.61322627630898</v>
      </c>
      <c r="L35" s="47">
        <f>'2hBatteryMWh'!L35/200</f>
        <v>120.20908076880312</v>
      </c>
      <c r="M35" s="47">
        <f>'2hBatteryMWh'!M35/200</f>
        <v>124.54746183636145</v>
      </c>
      <c r="N35" s="47">
        <f>'2hBatteryMWh'!N35/200</f>
        <v>147.65262839825323</v>
      </c>
      <c r="O35" s="47">
        <f>'2hBatteryMWh'!O35/200</f>
        <v>138.73398712479135</v>
      </c>
      <c r="P35" s="47">
        <f>'2hBatteryMWh'!P35/200</f>
        <v>146.33692754923803</v>
      </c>
      <c r="Q35" s="47">
        <f>'2hBatteryMWh'!Q35/200</f>
        <v>150.37437010848137</v>
      </c>
      <c r="R35" s="47">
        <f>'2hBatteryMWh'!R35/200</f>
        <v>147.24498231719622</v>
      </c>
      <c r="S35" s="47">
        <f>'2hBatteryMWh'!S35/200</f>
        <v>156.07678975710803</v>
      </c>
      <c r="T35" s="47">
        <f>'2hBatteryMWh'!T35/200</f>
        <v>154.18380255383602</v>
      </c>
      <c r="U35" s="37">
        <f t="shared" si="2"/>
        <v>2047.7898173521717</v>
      </c>
    </row>
    <row r="38" spans="2:21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1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1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1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1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1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1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1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1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1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1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36" workbookViewId="0">
      <selection activeCell="F257" sqref="F257"/>
    </sheetView>
  </sheetViews>
  <sheetFormatPr defaultRowHeight="15.05" x14ac:dyDescent="0.3"/>
  <cols>
    <col min="2" max="2" width="21.88671875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tr">
        <f>'Spot Prices'!B3</f>
        <v>MarinusPortlandSnowy</v>
      </c>
    </row>
    <row r="4" spans="2:19" x14ac:dyDescent="0.3">
      <c r="B4" s="54" t="s">
        <v>58</v>
      </c>
      <c r="C4" s="55" t="s">
        <v>59</v>
      </c>
      <c r="D4" s="55" t="s">
        <v>0</v>
      </c>
      <c r="E4" s="55" t="s">
        <v>20</v>
      </c>
      <c r="F4" s="55" t="s">
        <v>60</v>
      </c>
      <c r="G4" s="55" t="s">
        <v>61</v>
      </c>
      <c r="H4" s="55" t="s">
        <v>62</v>
      </c>
      <c r="I4" s="55" t="s">
        <v>63</v>
      </c>
      <c r="K4" s="58" t="s">
        <v>66</v>
      </c>
      <c r="L4" s="58" t="s">
        <v>65</v>
      </c>
      <c r="O4" s="59" t="s">
        <v>0</v>
      </c>
      <c r="P4" s="58" t="s">
        <v>66</v>
      </c>
      <c r="R4" s="58" t="s">
        <v>33</v>
      </c>
      <c r="S4" s="58" t="s">
        <v>65</v>
      </c>
    </row>
    <row r="5" spans="2:19" x14ac:dyDescent="0.3">
      <c r="B5" t="str">
        <f>$B$2</f>
        <v>MarinusPortlandSnowy</v>
      </c>
      <c r="C5" t="s">
        <v>64</v>
      </c>
      <c r="D5" s="56">
        <v>1</v>
      </c>
      <c r="E5" t="s">
        <v>3</v>
      </c>
      <c r="F5" t="s">
        <v>34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9520609.1345546488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MarinusPortlandSnowy</v>
      </c>
      <c r="C6" t="s">
        <v>64</v>
      </c>
      <c r="D6" s="57">
        <v>0.95</v>
      </c>
      <c r="E6" t="str">
        <f>E5</f>
        <v>Cal-22</v>
      </c>
      <c r="F6" t="s">
        <v>34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4797087.2472089455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MarinusPortlandSnowy</v>
      </c>
      <c r="C7" t="s">
        <v>64</v>
      </c>
      <c r="D7" s="57">
        <v>0.75</v>
      </c>
      <c r="E7" t="str">
        <f t="shared" ref="E7:E12" si="3">E6</f>
        <v>Cal-22</v>
      </c>
      <c r="F7" t="s">
        <v>34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2087643.056114797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MarinusPortlandSnowy</v>
      </c>
      <c r="C8" t="s">
        <v>64</v>
      </c>
      <c r="D8" s="57">
        <v>0.5</v>
      </c>
      <c r="E8" t="str">
        <f t="shared" si="3"/>
        <v>Cal-22</v>
      </c>
      <c r="F8" t="s">
        <v>34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3.1121771826292388E-9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MarinusPortlandSnowy</v>
      </c>
      <c r="C9" t="s">
        <v>64</v>
      </c>
      <c r="D9" s="57">
        <v>0.25</v>
      </c>
      <c r="E9" t="str">
        <f t="shared" si="3"/>
        <v>Cal-22</v>
      </c>
      <c r="F9" t="s">
        <v>34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-2251371.8705932107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MarinusPortlandSnowy</v>
      </c>
      <c r="C10" t="s">
        <v>64</v>
      </c>
      <c r="D10" s="57">
        <v>0.05</v>
      </c>
      <c r="E10" t="str">
        <f t="shared" si="3"/>
        <v>Cal-22</v>
      </c>
      <c r="F10" t="s">
        <v>34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-5560398.5991969854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MarinusPortlandSnowy</v>
      </c>
      <c r="C11" t="s">
        <v>64</v>
      </c>
      <c r="D11" s="57">
        <v>0</v>
      </c>
      <c r="E11" t="str">
        <f t="shared" si="3"/>
        <v>Cal-22</v>
      </c>
      <c r="F11" t="s">
        <v>34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-14431944.636252841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MarinusPortlandSnowy</v>
      </c>
      <c r="C12" t="s">
        <v>64</v>
      </c>
      <c r="D12" s="57" t="s">
        <v>24</v>
      </c>
      <c r="E12" t="str">
        <f t="shared" si="3"/>
        <v>Cal-22</v>
      </c>
      <c r="F12" t="s">
        <v>34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-152838.21671320853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24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MarinusPortlandSnowy</v>
      </c>
      <c r="C13" t="s">
        <v>64</v>
      </c>
      <c r="D13">
        <f>D5</f>
        <v>1</v>
      </c>
      <c r="E13" t="s">
        <v>4</v>
      </c>
      <c r="F13" t="s">
        <v>34</v>
      </c>
      <c r="G13" s="73" cm="1">
        <f t="array" ref="G13">INDEX(PPAcfd!$E$28:$T$35,Summary!K13,Summary!L13)</f>
        <v>28566039.744818877</v>
      </c>
      <c r="H13" s="73" cm="1">
        <f t="array" ref="H13">INDEX(SwapSold!$E$28:$T$35,Summary!K13,Summary!L13)</f>
        <v>15056015.572754061</v>
      </c>
      <c r="I13" s="20" cm="1">
        <f t="array" ref="I13">INDEX(DualFuelCM!$E$28:$T$35,Summary!K13,Summary!L13)</f>
        <v>14282548.56147233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MarinusPortlandSnowy</v>
      </c>
      <c r="C14" t="s">
        <v>64</v>
      </c>
      <c r="D14">
        <f>D6</f>
        <v>0.95</v>
      </c>
      <c r="E14" t="str">
        <f>E13</f>
        <v>Cal-23</v>
      </c>
      <c r="F14" t="s">
        <v>34</v>
      </c>
      <c r="G14" s="73" cm="1">
        <f t="array" ref="G14">INDEX(PPAcfd!$E$28:$T$35,Summary!K14,Summary!L14)</f>
        <v>20053397.867657121</v>
      </c>
      <c r="H14" s="73" cm="1">
        <f t="array" ref="H14">INDEX(SwapSold!$E$28:$T$35,Summary!K14,Summary!L14)</f>
        <v>6411070.6168718068</v>
      </c>
      <c r="I14" s="20" cm="1">
        <f t="array" ref="I14">INDEX(DualFuelCM!$E$28:$T$35,Summary!K14,Summary!L14)</f>
        <v>10605758.384330196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MarinusPortlandSnowy</v>
      </c>
      <c r="C15" t="s">
        <v>64</v>
      </c>
      <c r="D15">
        <f t="shared" ref="D15:D260" si="4">D7</f>
        <v>0.75</v>
      </c>
      <c r="E15" t="str">
        <f t="shared" ref="E15:E66" si="5">E14</f>
        <v>Cal-23</v>
      </c>
      <c r="F15" t="s">
        <v>34</v>
      </c>
      <c r="G15" s="73" cm="1">
        <f t="array" ref="G15">INDEX(PPAcfd!$E$28:$T$35,Summary!K15,Summary!L15)</f>
        <v>13614829.827161105</v>
      </c>
      <c r="H15" s="73" cm="1">
        <f t="array" ref="H15">INDEX(SwapSold!$E$28:$T$35,Summary!K15,Summary!L15)</f>
        <v>2747462.3453056416</v>
      </c>
      <c r="I15" s="20" cm="1">
        <f t="array" ref="I15">INDEX(DualFuelCM!$E$28:$T$35,Summary!K15,Summary!L15)</f>
        <v>8772042.4174723849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MarinusPortlandSnowy</v>
      </c>
      <c r="C16" t="s">
        <v>64</v>
      </c>
      <c r="D16">
        <f t="shared" si="4"/>
        <v>0.5</v>
      </c>
      <c r="E16" t="str">
        <f t="shared" si="5"/>
        <v>Cal-23</v>
      </c>
      <c r="F16" t="s">
        <v>34</v>
      </c>
      <c r="G16" s="73" cm="1">
        <f t="array" ref="G16">INDEX(PPAcfd!$E$28:$T$35,Summary!K16,Summary!L16)</f>
        <v>8293069.7662406433</v>
      </c>
      <c r="H16" s="73" cm="1">
        <f t="array" ref="H16">INDEX(SwapSold!$E$28:$T$35,Summary!K16,Summary!L16)</f>
        <v>-352.05964914322863</v>
      </c>
      <c r="I16" s="20" cm="1">
        <f t="array" ref="I16">INDEX(DualFuelCM!$E$28:$T$35,Summary!K16,Summary!L16)</f>
        <v>7676064.3492178209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MarinusPortlandSnowy</v>
      </c>
      <c r="C17" t="s">
        <v>64</v>
      </c>
      <c r="D17">
        <f t="shared" si="4"/>
        <v>0.25</v>
      </c>
      <c r="E17" t="str">
        <f t="shared" si="5"/>
        <v>Cal-23</v>
      </c>
      <c r="F17" t="s">
        <v>34</v>
      </c>
      <c r="G17" s="73" cm="1">
        <f t="array" ref="G17">INDEX(PPAcfd!$E$28:$T$35,Summary!K17,Summary!L17)</f>
        <v>6033638.4153489191</v>
      </c>
      <c r="H17" s="73" cm="1">
        <f t="array" ref="H17">INDEX(SwapSold!$E$28:$T$35,Summary!K17,Summary!L17)</f>
        <v>-3028953.1174792596</v>
      </c>
      <c r="I17" s="20" cm="1">
        <f t="array" ref="I17">INDEX(DualFuelCM!$E$28:$T$35,Summary!K17,Summary!L17)</f>
        <v>6677177.8644283172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MarinusPortlandSnowy</v>
      </c>
      <c r="C18" t="s">
        <v>64</v>
      </c>
      <c r="D18">
        <f t="shared" si="4"/>
        <v>0.05</v>
      </c>
      <c r="E18" t="str">
        <f t="shared" si="5"/>
        <v>Cal-23</v>
      </c>
      <c r="F18" t="s">
        <v>34</v>
      </c>
      <c r="G18" s="73" cm="1">
        <f t="array" ref="G18">INDEX(PPAcfd!$E$28:$T$35,Summary!K18,Summary!L18)</f>
        <v>2223356.5953277797</v>
      </c>
      <c r="H18" s="73" cm="1">
        <f t="array" ref="H18">INDEX(SwapSold!$E$28:$T$35,Summary!K18,Summary!L18)</f>
        <v>-7517011.4062134642</v>
      </c>
      <c r="I18" s="20" cm="1">
        <f t="array" ref="I18">INDEX(DualFuelCM!$E$28:$T$35,Summary!K18,Summary!L18)</f>
        <v>5431176.1808665041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MarinusPortlandSnowy</v>
      </c>
      <c r="C19" t="s">
        <v>64</v>
      </c>
      <c r="D19">
        <f t="shared" si="4"/>
        <v>0</v>
      </c>
      <c r="E19" t="str">
        <f t="shared" si="5"/>
        <v>Cal-23</v>
      </c>
      <c r="F19" t="s">
        <v>34</v>
      </c>
      <c r="G19" s="73" cm="1">
        <f t="array" ref="G19">INDEX(PPAcfd!$E$28:$T$35,Summary!K19,Summary!L19)</f>
        <v>-2760843.3567973408</v>
      </c>
      <c r="H19" s="73" cm="1">
        <f t="array" ref="H19">INDEX(SwapSold!$E$28:$T$35,Summary!K19,Summary!L19)</f>
        <v>-18488548.14399495</v>
      </c>
      <c r="I19" s="20" cm="1">
        <f t="array" ref="I19">INDEX(DualFuelCM!$E$28:$T$35,Summary!K19,Summary!L19)</f>
        <v>2852616.7960429494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MarinusPortlandSnowy</v>
      </c>
      <c r="C20" t="s">
        <v>64</v>
      </c>
      <c r="D20" t="str">
        <f t="shared" si="4"/>
        <v>avg</v>
      </c>
      <c r="E20" t="str">
        <f t="shared" si="5"/>
        <v>Cal-23</v>
      </c>
      <c r="F20" t="s">
        <v>34</v>
      </c>
      <c r="G20" s="73" cm="1">
        <f t="array" ref="G20">INDEX(PPAcfd!$E$28:$T$35,Summary!K20,Summary!L20)</f>
        <v>9916997.1262300704</v>
      </c>
      <c r="H20" s="73" cm="1">
        <f t="array" ref="H20">INDEX(SwapSold!$E$28:$T$35,Summary!K20,Summary!L20)</f>
        <v>-228741.06060059948</v>
      </c>
      <c r="I20" s="20" cm="1">
        <f t="array" ref="I20">INDEX(DualFuelCM!$E$28:$T$35,Summary!K20,Summary!L20)</f>
        <v>7794898.1236141296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MarinusPortlandSnowy</v>
      </c>
      <c r="C21" t="s">
        <v>64</v>
      </c>
      <c r="D21">
        <f t="shared" si="4"/>
        <v>1</v>
      </c>
      <c r="E21" t="s">
        <v>5</v>
      </c>
      <c r="F21" t="s">
        <v>34</v>
      </c>
      <c r="G21" s="73" cm="1">
        <f t="array" ref="G21">INDEX(PPAcfd!$E$28:$T$35,Summary!K21,Summary!L21)</f>
        <v>19179000.014053375</v>
      </c>
      <c r="H21" s="73" cm="1">
        <f t="array" ref="H21">INDEX(SwapSold!$E$28:$T$35,Summary!K21,Summary!L21)</f>
        <v>13130612.239259241</v>
      </c>
      <c r="I21" s="20" cm="1">
        <f t="array" ref="I21">INDEX(DualFuelCM!$E$28:$T$35,Summary!K21,Summary!L21)</f>
        <v>12631843.59317591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MarinusPortlandSnowy</v>
      </c>
      <c r="C22" t="s">
        <v>64</v>
      </c>
      <c r="D22">
        <f t="shared" si="4"/>
        <v>0.95</v>
      </c>
      <c r="E22" t="str">
        <f t="shared" si="5"/>
        <v>Cal-24</v>
      </c>
      <c r="F22" t="s">
        <v>34</v>
      </c>
      <c r="G22" s="73" cm="1">
        <f t="array" ref="G22">INDEX(PPAcfd!$E$28:$T$35,Summary!K22,Summary!L22)</f>
        <v>12814810.71424228</v>
      </c>
      <c r="H22" s="73" cm="1">
        <f t="array" ref="H22">INDEX(SwapSold!$E$28:$T$35,Summary!K22,Summary!L22)</f>
        <v>6652050.2680542292</v>
      </c>
      <c r="I22" s="20" cm="1">
        <f t="array" ref="I22">INDEX(DualFuelCM!$E$28:$T$35,Summary!K22,Summary!L22)</f>
        <v>9522709.557614902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MarinusPortlandSnowy</v>
      </c>
      <c r="C23" t="s">
        <v>64</v>
      </c>
      <c r="D23">
        <f t="shared" si="4"/>
        <v>0.75</v>
      </c>
      <c r="E23" t="str">
        <f t="shared" si="5"/>
        <v>Cal-24</v>
      </c>
      <c r="F23" t="s">
        <v>34</v>
      </c>
      <c r="G23" s="73" cm="1">
        <f t="array" ref="G23">INDEX(PPAcfd!$E$28:$T$35,Summary!K23,Summary!L23)</f>
        <v>7218284.8792932946</v>
      </c>
      <c r="H23" s="73" cm="1">
        <f t="array" ref="H23">INDEX(SwapSold!$E$28:$T$35,Summary!K23,Summary!L23)</f>
        <v>2826147.0563919577</v>
      </c>
      <c r="I23" s="20" cm="1">
        <f t="array" ref="I23">INDEX(DualFuelCM!$E$28:$T$35,Summary!K23,Summary!L23)</f>
        <v>7972799.9440439055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MarinusPortlandSnowy</v>
      </c>
      <c r="C24" t="s">
        <v>64</v>
      </c>
      <c r="D24">
        <f t="shared" si="4"/>
        <v>0.5</v>
      </c>
      <c r="E24" t="str">
        <f t="shared" si="5"/>
        <v>Cal-24</v>
      </c>
      <c r="F24" t="s">
        <v>34</v>
      </c>
      <c r="G24" s="73" cm="1">
        <f t="array" ref="G24">INDEX(PPAcfd!$E$28:$T$35,Summary!K24,Summary!L24)</f>
        <v>3378289.3586946107</v>
      </c>
      <c r="H24" s="73" cm="1">
        <f t="array" ref="H24">INDEX(SwapSold!$E$28:$T$35,Summary!K24,Summary!L24)</f>
        <v>49719.333029153342</v>
      </c>
      <c r="I24" s="20" cm="1">
        <f t="array" ref="I24">INDEX(DualFuelCM!$E$28:$T$35,Summary!K24,Summary!L24)</f>
        <v>6886435.3478624709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MarinusPortlandSnowy</v>
      </c>
      <c r="C25" t="s">
        <v>64</v>
      </c>
      <c r="D25">
        <f t="shared" si="4"/>
        <v>0.25</v>
      </c>
      <c r="E25" t="str">
        <f t="shared" si="5"/>
        <v>Cal-24</v>
      </c>
      <c r="F25" t="s">
        <v>34</v>
      </c>
      <c r="G25" s="73" cm="1">
        <f t="array" ref="G25">INDEX(PPAcfd!$E$28:$T$35,Summary!K25,Summary!L25)</f>
        <v>893047.68047220027</v>
      </c>
      <c r="H25" s="73" cm="1">
        <f t="array" ref="H25">INDEX(SwapSold!$E$28:$T$35,Summary!K25,Summary!L25)</f>
        <v>-3038348.1451695515</v>
      </c>
      <c r="I25" s="20" cm="1">
        <f t="array" ref="I25">INDEX(DualFuelCM!$E$28:$T$35,Summary!K25,Summary!L25)</f>
        <v>5940972.726604389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MarinusPortlandSnowy</v>
      </c>
      <c r="C26" t="s">
        <v>64</v>
      </c>
      <c r="D26">
        <f t="shared" si="4"/>
        <v>0.05</v>
      </c>
      <c r="E26" t="str">
        <f t="shared" si="5"/>
        <v>Cal-24</v>
      </c>
      <c r="F26" t="s">
        <v>34</v>
      </c>
      <c r="G26" s="73" cm="1">
        <f t="array" ref="G26">INDEX(PPAcfd!$E$28:$T$35,Summary!K26,Summary!L26)</f>
        <v>-2209087.8546852884</v>
      </c>
      <c r="H26" s="73" cm="1">
        <f t="array" ref="H26">INDEX(SwapSold!$E$28:$T$35,Summary!K26,Summary!L26)</f>
        <v>-7308376.0428715236</v>
      </c>
      <c r="I26" s="20" cm="1">
        <f t="array" ref="I26">INDEX(DualFuelCM!$E$28:$T$35,Summary!K26,Summary!L26)</f>
        <v>4734983.6225482197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MarinusPortlandSnowy</v>
      </c>
      <c r="C27" t="s">
        <v>64</v>
      </c>
      <c r="D27">
        <f t="shared" si="4"/>
        <v>0</v>
      </c>
      <c r="E27" t="str">
        <f t="shared" si="5"/>
        <v>Cal-24</v>
      </c>
      <c r="F27" t="s">
        <v>34</v>
      </c>
      <c r="G27" s="73" cm="1">
        <f t="array" ref="G27">INDEX(PPAcfd!$E$28:$T$35,Summary!K27,Summary!L27)</f>
        <v>-6993263.6765145119</v>
      </c>
      <c r="H27" s="73" cm="1">
        <f t="array" ref="H27">INDEX(SwapSold!$E$28:$T$35,Summary!K27,Summary!L27)</f>
        <v>-15838280.671291064</v>
      </c>
      <c r="I27" s="20" cm="1">
        <f t="array" ref="I27">INDEX(DualFuelCM!$E$28:$T$35,Summary!K27,Summary!L27)</f>
        <v>3077308.0856124768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MarinusPortlandSnowy</v>
      </c>
      <c r="C28" t="s">
        <v>64</v>
      </c>
      <c r="D28" t="str">
        <f t="shared" si="4"/>
        <v>avg</v>
      </c>
      <c r="E28" t="str">
        <f t="shared" si="5"/>
        <v>Cal-24</v>
      </c>
      <c r="F28" t="s">
        <v>34</v>
      </c>
      <c r="G28" s="73" cm="1">
        <f t="array" ref="G28">INDEX(PPAcfd!$E$28:$T$35,Summary!K28,Summary!L28)</f>
        <v>4220054.735712192</v>
      </c>
      <c r="H28" s="73" cm="1">
        <f t="array" ref="H28">INDEX(SwapSold!$E$28:$T$35,Summary!K28,Summary!L28)</f>
        <v>-149304.86821835343</v>
      </c>
      <c r="I28" s="20" cm="1">
        <f t="array" ref="I28">INDEX(DualFuelCM!$E$28:$T$35,Summary!K28,Summary!L28)</f>
        <v>6996193.5343917878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MarinusPortlandSnowy</v>
      </c>
      <c r="C29" t="s">
        <v>64</v>
      </c>
      <c r="D29">
        <f t="shared" si="4"/>
        <v>1</v>
      </c>
      <c r="E29" t="s">
        <v>6</v>
      </c>
      <c r="F29" t="s">
        <v>34</v>
      </c>
      <c r="G29" s="73" cm="1">
        <f t="array" ref="G29">INDEX(PPAcfd!$E$28:$T$35,Summary!K29,Summary!L29)</f>
        <v>17868473.066819534</v>
      </c>
      <c r="H29" s="73" cm="1">
        <f t="array" ref="H29">INDEX(SwapSold!$E$28:$T$35,Summary!K29,Summary!L29)</f>
        <v>12456240.97900039</v>
      </c>
      <c r="I29" s="20" cm="1">
        <f t="array" ref="I29">INDEX(DualFuelCM!$E$28:$T$35,Summary!K29,Summary!L29)</f>
        <v>11914077.933210233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MarinusPortlandSnowy</v>
      </c>
      <c r="C30" t="s">
        <v>64</v>
      </c>
      <c r="D30">
        <f t="shared" si="4"/>
        <v>0.95</v>
      </c>
      <c r="E30" t="str">
        <f t="shared" si="5"/>
        <v>Cal-25</v>
      </c>
      <c r="F30" t="s">
        <v>34</v>
      </c>
      <c r="G30" s="73" cm="1">
        <f t="array" ref="G30">INDEX(PPAcfd!$E$28:$T$35,Summary!K30,Summary!L30)</f>
        <v>9961058.1589274127</v>
      </c>
      <c r="H30" s="73" cm="1">
        <f t="array" ref="H30">INDEX(SwapSold!$E$28:$T$35,Summary!K30,Summary!L30)</f>
        <v>6559831.8567539956</v>
      </c>
      <c r="I30" s="20" cm="1">
        <f t="array" ref="I30">INDEX(DualFuelCM!$E$28:$T$35,Summary!K30,Summary!L30)</f>
        <v>9667857.4921227079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MarinusPortlandSnowy</v>
      </c>
      <c r="C31" t="s">
        <v>64</v>
      </c>
      <c r="D31">
        <f t="shared" si="4"/>
        <v>0.75</v>
      </c>
      <c r="E31" t="str">
        <f t="shared" si="5"/>
        <v>Cal-25</v>
      </c>
      <c r="F31" t="s">
        <v>34</v>
      </c>
      <c r="G31" s="73" cm="1">
        <f t="array" ref="G31">INDEX(PPAcfd!$E$28:$T$35,Summary!K31,Summary!L31)</f>
        <v>4539891.0110584283</v>
      </c>
      <c r="H31" s="73" cm="1">
        <f t="array" ref="H31">INDEX(SwapSold!$E$28:$T$35,Summary!K31,Summary!L31)</f>
        <v>2685143.0694942479</v>
      </c>
      <c r="I31" s="20" cm="1">
        <f t="array" ref="I31">INDEX(DualFuelCM!$E$28:$T$35,Summary!K31,Summary!L31)</f>
        <v>7760540.4459980298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MarinusPortlandSnowy</v>
      </c>
      <c r="C32" t="s">
        <v>64</v>
      </c>
      <c r="D32">
        <f t="shared" si="4"/>
        <v>0.5</v>
      </c>
      <c r="E32" t="str">
        <f t="shared" si="5"/>
        <v>Cal-25</v>
      </c>
      <c r="F32" t="s">
        <v>34</v>
      </c>
      <c r="G32" s="73" cm="1">
        <f t="array" ref="G32">INDEX(PPAcfd!$E$28:$T$35,Summary!K32,Summary!L32)</f>
        <v>1430178.1618219099</v>
      </c>
      <c r="H32" s="73" cm="1">
        <f t="array" ref="H32">INDEX(SwapSold!$E$28:$T$35,Summary!K32,Summary!L32)</f>
        <v>-73821.515324412685</v>
      </c>
      <c r="I32" s="20" cm="1">
        <f t="array" ref="I32">INDEX(DualFuelCM!$E$28:$T$35,Summary!K32,Summary!L32)</f>
        <v>6796455.9793697046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MarinusPortlandSnowy</v>
      </c>
      <c r="C33" t="s">
        <v>64</v>
      </c>
      <c r="D33">
        <f t="shared" si="4"/>
        <v>0.25</v>
      </c>
      <c r="E33" t="str">
        <f t="shared" si="5"/>
        <v>Cal-25</v>
      </c>
      <c r="F33" t="s">
        <v>34</v>
      </c>
      <c r="G33" s="73" cm="1">
        <f t="array" ref="G33">INDEX(PPAcfd!$E$28:$T$35,Summary!K33,Summary!L33)</f>
        <v>-843059.41301123507</v>
      </c>
      <c r="H33" s="73" cm="1">
        <f t="array" ref="H33">INDEX(SwapSold!$E$28:$T$35,Summary!K33,Summary!L33)</f>
        <v>-2969784.5869183023</v>
      </c>
      <c r="I33" s="20" cm="1">
        <f t="array" ref="I33">INDEX(DualFuelCM!$E$28:$T$35,Summary!K33,Summary!L33)</f>
        <v>5932505.958911472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MarinusPortlandSnowy</v>
      </c>
      <c r="C34" t="s">
        <v>64</v>
      </c>
      <c r="D34">
        <f t="shared" si="4"/>
        <v>0.05</v>
      </c>
      <c r="E34" t="str">
        <f t="shared" si="5"/>
        <v>Cal-25</v>
      </c>
      <c r="F34" t="s">
        <v>34</v>
      </c>
      <c r="G34" s="73" cm="1">
        <f t="array" ref="G34">INDEX(PPAcfd!$E$28:$T$35,Summary!K34,Summary!L34)</f>
        <v>-4303959.8452489674</v>
      </c>
      <c r="H34" s="73" cm="1">
        <f t="array" ref="H34">INDEX(SwapSold!$E$28:$T$35,Summary!K34,Summary!L34)</f>
        <v>-7260333.4279154269</v>
      </c>
      <c r="I34" s="20" cm="1">
        <f t="array" ref="I34">INDEX(DualFuelCM!$E$28:$T$35,Summary!K34,Summary!L34)</f>
        <v>4736731.5419008378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MarinusPortlandSnowy</v>
      </c>
      <c r="C35" t="s">
        <v>64</v>
      </c>
      <c r="D35">
        <f t="shared" si="4"/>
        <v>0</v>
      </c>
      <c r="E35" t="str">
        <f t="shared" si="5"/>
        <v>Cal-25</v>
      </c>
      <c r="F35" t="s">
        <v>34</v>
      </c>
      <c r="G35" s="73" cm="1">
        <f t="array" ref="G35">INDEX(PPAcfd!$E$28:$T$35,Summary!K35,Summary!L35)</f>
        <v>-7141502.280683673</v>
      </c>
      <c r="H35" s="73" cm="1">
        <f t="array" ref="H35">INDEX(SwapSold!$E$28:$T$35,Summary!K35,Summary!L35)</f>
        <v>-16986378.143197462</v>
      </c>
      <c r="I35" s="20" cm="1">
        <f t="array" ref="I35">INDEX(DualFuelCM!$E$28:$T$35,Summary!K35,Summary!L35)</f>
        <v>3177950.8709319332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MarinusPortlandSnowy</v>
      </c>
      <c r="C36" t="s">
        <v>64</v>
      </c>
      <c r="D36" t="str">
        <f t="shared" si="4"/>
        <v>avg</v>
      </c>
      <c r="E36" t="str">
        <f t="shared" si="5"/>
        <v>Cal-25</v>
      </c>
      <c r="F36" t="s">
        <v>34</v>
      </c>
      <c r="G36" s="73" cm="1">
        <f t="array" ref="G36">INDEX(PPAcfd!$E$28:$T$35,Summary!K36,Summary!L36)</f>
        <v>2005155.8076344277</v>
      </c>
      <c r="H36" s="73" cm="1">
        <f t="array" ref="H36">INDEX(SwapSold!$E$28:$T$35,Summary!K36,Summary!L36)</f>
        <v>-198196.20899120491</v>
      </c>
      <c r="I36" s="20" cm="1">
        <f t="array" ref="I36">INDEX(DualFuelCM!$E$28:$T$35,Summary!K36,Summary!L36)</f>
        <v>6932373.466122631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MarinusPortlandSnowy</v>
      </c>
      <c r="C37" t="s">
        <v>64</v>
      </c>
      <c r="D37">
        <f t="shared" si="4"/>
        <v>1</v>
      </c>
      <c r="E37" t="s">
        <v>7</v>
      </c>
      <c r="F37" t="s">
        <v>34</v>
      </c>
      <c r="G37" s="73" cm="1">
        <f t="array" ref="G37">INDEX(PPAcfd!$E$28:$T$35,Summary!K37,Summary!L37)</f>
        <v>20198920.864350058</v>
      </c>
      <c r="H37" s="73" cm="1">
        <f t="array" ref="H37">INDEX(SwapSold!$E$28:$T$35,Summary!K37,Summary!L37)</f>
        <v>16919095.239115801</v>
      </c>
      <c r="I37" s="20" cm="1">
        <f t="array" ref="I37">INDEX(DualFuelCM!$E$28:$T$35,Summary!K37,Summary!L37)</f>
        <v>13130918.885505224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MarinusPortlandSnowy</v>
      </c>
      <c r="C38" t="s">
        <v>64</v>
      </c>
      <c r="D38">
        <f t="shared" si="4"/>
        <v>0.95</v>
      </c>
      <c r="E38" t="str">
        <f t="shared" si="5"/>
        <v>Cal-26</v>
      </c>
      <c r="F38" t="s">
        <v>34</v>
      </c>
      <c r="G38" s="73" cm="1">
        <f t="array" ref="G38">INDEX(PPAcfd!$E$28:$T$35,Summary!K38,Summary!L38)</f>
        <v>11532909.938074911</v>
      </c>
      <c r="H38" s="73" cm="1">
        <f t="array" ref="H38">INDEX(SwapSold!$E$28:$T$35,Summary!K38,Summary!L38)</f>
        <v>7964357.6500140233</v>
      </c>
      <c r="I38" s="20" cm="1">
        <f t="array" ref="I38">INDEX(DualFuelCM!$E$28:$T$35,Summary!K38,Summary!L38)</f>
        <v>9904866.1262959298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MarinusPortlandSnowy</v>
      </c>
      <c r="C39" t="s">
        <v>64</v>
      </c>
      <c r="D39">
        <f t="shared" si="4"/>
        <v>0.75</v>
      </c>
      <c r="E39" t="str">
        <f t="shared" si="5"/>
        <v>Cal-26</v>
      </c>
      <c r="F39" t="s">
        <v>34</v>
      </c>
      <c r="G39" s="73" cm="1">
        <f t="array" ref="G39">INDEX(PPAcfd!$E$28:$T$35,Summary!K39,Summary!L39)</f>
        <v>6326278.8234031145</v>
      </c>
      <c r="H39" s="73" cm="1">
        <f t="array" ref="H39">INDEX(SwapSold!$E$28:$T$35,Summary!K39,Summary!L39)</f>
        <v>3443599.198818096</v>
      </c>
      <c r="I39" s="20" cm="1">
        <f t="array" ref="I39">INDEX(DualFuelCM!$E$28:$T$35,Summary!K39,Summary!L39)</f>
        <v>8242660.7747434461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MarinusPortlandSnowy</v>
      </c>
      <c r="C40" t="s">
        <v>64</v>
      </c>
      <c r="D40">
        <f t="shared" si="4"/>
        <v>0.5</v>
      </c>
      <c r="E40" t="str">
        <f t="shared" si="5"/>
        <v>Cal-26</v>
      </c>
      <c r="F40" t="s">
        <v>34</v>
      </c>
      <c r="G40" s="73" cm="1">
        <f t="array" ref="G40">INDEX(PPAcfd!$E$28:$T$35,Summary!K40,Summary!L40)</f>
        <v>2732337.2261213772</v>
      </c>
      <c r="H40" s="73" cm="1">
        <f t="array" ref="H40">INDEX(SwapSold!$E$28:$T$35,Summary!K40,Summary!L40)</f>
        <v>41117.792116562567</v>
      </c>
      <c r="I40" s="20" cm="1">
        <f t="array" ref="I40">INDEX(DualFuelCM!$E$28:$T$35,Summary!K40,Summary!L40)</f>
        <v>7107941.66367561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MarinusPortlandSnowy</v>
      </c>
      <c r="C41" t="s">
        <v>64</v>
      </c>
      <c r="D41">
        <f t="shared" si="4"/>
        <v>0.25</v>
      </c>
      <c r="E41" t="str">
        <f t="shared" si="5"/>
        <v>Cal-26</v>
      </c>
      <c r="F41" t="s">
        <v>34</v>
      </c>
      <c r="G41" s="73" cm="1">
        <f t="array" ref="G41">INDEX(PPAcfd!$E$28:$T$35,Summary!K41,Summary!L41)</f>
        <v>-208190.00192690329</v>
      </c>
      <c r="H41" s="73" cm="1">
        <f t="array" ref="H41">INDEX(SwapSold!$E$28:$T$35,Summary!K41,Summary!L41)</f>
        <v>-3625799.6161757605</v>
      </c>
      <c r="I41" s="20" cm="1">
        <f t="array" ref="I41">INDEX(DualFuelCM!$E$28:$T$35,Summary!K41,Summary!L41)</f>
        <v>6184139.8500278043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MarinusPortlandSnowy</v>
      </c>
      <c r="C42" t="s">
        <v>64</v>
      </c>
      <c r="D42">
        <f t="shared" si="4"/>
        <v>0.05</v>
      </c>
      <c r="E42" t="str">
        <f t="shared" si="5"/>
        <v>Cal-26</v>
      </c>
      <c r="F42" t="s">
        <v>34</v>
      </c>
      <c r="G42" s="73" cm="1">
        <f t="array" ref="G42">INDEX(PPAcfd!$E$28:$T$35,Summary!K42,Summary!L42)</f>
        <v>-2207695.911829025</v>
      </c>
      <c r="H42" s="73" cm="1">
        <f t="array" ref="H42">INDEX(SwapSold!$E$28:$T$35,Summary!K42,Summary!L42)</f>
        <v>-9033191.1606763843</v>
      </c>
      <c r="I42" s="20" cm="1">
        <f t="array" ref="I42">INDEX(DualFuelCM!$E$28:$T$35,Summary!K42,Summary!L42)</f>
        <v>4935465.0996654956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MarinusPortlandSnowy</v>
      </c>
      <c r="C43" t="s">
        <v>64</v>
      </c>
      <c r="D43">
        <f t="shared" si="4"/>
        <v>0</v>
      </c>
      <c r="E43" t="str">
        <f t="shared" si="5"/>
        <v>Cal-26</v>
      </c>
      <c r="F43" t="s">
        <v>34</v>
      </c>
      <c r="G43" s="73" cm="1">
        <f t="array" ref="G43">INDEX(PPAcfd!$E$28:$T$35,Summary!K43,Summary!L43)</f>
        <v>-6348354.2618838204</v>
      </c>
      <c r="H43" s="73" cm="1">
        <f t="array" ref="H43">INDEX(SwapSold!$E$28:$T$35,Summary!K43,Summary!L43)</f>
        <v>-23356953.746622801</v>
      </c>
      <c r="I43" s="20" cm="1">
        <f t="array" ref="I43">INDEX(DualFuelCM!$E$28:$T$35,Summary!K43,Summary!L43)</f>
        <v>2578477.2014296441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MarinusPortlandSnowy</v>
      </c>
      <c r="C44" t="s">
        <v>64</v>
      </c>
      <c r="D44" t="str">
        <f t="shared" si="4"/>
        <v>avg</v>
      </c>
      <c r="E44" t="str">
        <f t="shared" si="5"/>
        <v>Cal-26</v>
      </c>
      <c r="F44" t="s">
        <v>34</v>
      </c>
      <c r="G44" s="73" cm="1">
        <f t="array" ref="G44">INDEX(PPAcfd!$E$28:$T$35,Summary!K44,Summary!L44)</f>
        <v>3343446.761955407</v>
      </c>
      <c r="H44" s="73" cm="1">
        <f t="array" ref="H44">INDEX(SwapSold!$E$28:$T$35,Summary!K44,Summary!L44)</f>
        <v>-186804.63125515691</v>
      </c>
      <c r="I44" s="20" cm="1">
        <f t="array" ref="I44">INDEX(DualFuelCM!$E$28:$T$35,Summary!K44,Summary!L44)</f>
        <v>7240399.3097059596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MarinusPortlandSnowy</v>
      </c>
      <c r="C45" t="s">
        <v>64</v>
      </c>
      <c r="D45">
        <f t="shared" si="4"/>
        <v>1</v>
      </c>
      <c r="E45" t="s">
        <v>8</v>
      </c>
      <c r="F45" t="s">
        <v>34</v>
      </c>
      <c r="G45" s="73" cm="1">
        <f t="array" ref="G45">INDEX(PPAcfd!$E$28:$T$35,Summary!K45,Summary!L45)</f>
        <v>19936177.535937529</v>
      </c>
      <c r="H45" s="73" cm="1">
        <f t="array" ref="H45">INDEX(SwapSold!$E$28:$T$35,Summary!K45,Summary!L45)</f>
        <v>17230955.848667495</v>
      </c>
      <c r="I45" s="20" cm="1">
        <f t="array" ref="I45">INDEX(DualFuelCM!$E$28:$T$35,Summary!K45,Summary!L45)</f>
        <v>13307072.301646383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MarinusPortlandSnowy</v>
      </c>
      <c r="C46" t="s">
        <v>64</v>
      </c>
      <c r="D46">
        <f t="shared" si="4"/>
        <v>0.95</v>
      </c>
      <c r="E46" t="str">
        <f t="shared" si="5"/>
        <v>Cal-27</v>
      </c>
      <c r="F46" t="s">
        <v>34</v>
      </c>
      <c r="G46" s="73" cm="1">
        <f t="array" ref="G46">INDEX(PPAcfd!$E$28:$T$35,Summary!K46,Summary!L46)</f>
        <v>10758120.660301276</v>
      </c>
      <c r="H46" s="73" cm="1">
        <f t="array" ref="H46">INDEX(SwapSold!$E$28:$T$35,Summary!K46,Summary!L46)</f>
        <v>8015781.8570509814</v>
      </c>
      <c r="I46" s="20" cm="1">
        <f t="array" ref="I46">INDEX(DualFuelCM!$E$28:$T$35,Summary!K46,Summary!L46)</f>
        <v>9517378.4011404775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MarinusPortlandSnowy</v>
      </c>
      <c r="C47" t="s">
        <v>64</v>
      </c>
      <c r="D47">
        <f t="shared" si="4"/>
        <v>0.75</v>
      </c>
      <c r="E47" t="str">
        <f t="shared" si="5"/>
        <v>Cal-27</v>
      </c>
      <c r="F47" t="s">
        <v>34</v>
      </c>
      <c r="G47" s="73" cm="1">
        <f t="array" ref="G47">INDEX(PPAcfd!$E$28:$T$35,Summary!K47,Summary!L47)</f>
        <v>5754159.7703516325</v>
      </c>
      <c r="H47" s="73" cm="1">
        <f t="array" ref="H47">INDEX(SwapSold!$E$28:$T$35,Summary!K47,Summary!L47)</f>
        <v>3393628.9151665373</v>
      </c>
      <c r="I47" s="20" cm="1">
        <f t="array" ref="I47">INDEX(DualFuelCM!$E$28:$T$35,Summary!K47,Summary!L47)</f>
        <v>7837280.4400042631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MarinusPortlandSnowy</v>
      </c>
      <c r="C48" t="s">
        <v>64</v>
      </c>
      <c r="D48">
        <f t="shared" si="4"/>
        <v>0.5</v>
      </c>
      <c r="E48" t="str">
        <f t="shared" si="5"/>
        <v>Cal-27</v>
      </c>
      <c r="F48" t="s">
        <v>34</v>
      </c>
      <c r="G48" s="73" cm="1">
        <f t="array" ref="G48">INDEX(PPAcfd!$E$28:$T$35,Summary!K48,Summary!L48)</f>
        <v>2360271.5198300397</v>
      </c>
      <c r="H48" s="73" cm="1">
        <f t="array" ref="H48">INDEX(SwapSold!$E$28:$T$35,Summary!K48,Summary!L48)</f>
        <v>-64916.591190436506</v>
      </c>
      <c r="I48" s="20" cm="1">
        <f t="array" ref="I48">INDEX(DualFuelCM!$E$28:$T$35,Summary!K48,Summary!L48)</f>
        <v>6801978.8464209298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MarinusPortlandSnowy</v>
      </c>
      <c r="C49" t="s">
        <v>64</v>
      </c>
      <c r="D49">
        <f t="shared" si="4"/>
        <v>0.25</v>
      </c>
      <c r="E49" t="str">
        <f t="shared" si="5"/>
        <v>Cal-27</v>
      </c>
      <c r="F49" t="s">
        <v>34</v>
      </c>
      <c r="G49" s="73" cm="1">
        <f t="array" ref="G49">INDEX(PPAcfd!$E$28:$T$35,Summary!K49,Summary!L49)</f>
        <v>-176601.45051009255</v>
      </c>
      <c r="H49" s="73" cm="1">
        <f t="array" ref="H49">INDEX(SwapSold!$E$28:$T$35,Summary!K49,Summary!L49)</f>
        <v>-3889237.0770094427</v>
      </c>
      <c r="I49" s="20" cm="1">
        <f t="array" ref="I49">INDEX(DualFuelCM!$E$28:$T$35,Summary!K49,Summary!L49)</f>
        <v>5903059.5583374519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MarinusPortlandSnowy</v>
      </c>
      <c r="C50" t="s">
        <v>64</v>
      </c>
      <c r="D50">
        <f t="shared" si="4"/>
        <v>0.05</v>
      </c>
      <c r="E50" t="str">
        <f t="shared" si="5"/>
        <v>Cal-27</v>
      </c>
      <c r="F50" t="s">
        <v>34</v>
      </c>
      <c r="G50" s="73" cm="1">
        <f t="array" ref="G50">INDEX(PPAcfd!$E$28:$T$35,Summary!K50,Summary!L50)</f>
        <v>-2794438.0940456348</v>
      </c>
      <c r="H50" s="73" cm="1">
        <f t="array" ref="H50">INDEX(SwapSold!$E$28:$T$35,Summary!K50,Summary!L50)</f>
        <v>-9245969.2385994438</v>
      </c>
      <c r="I50" s="20" cm="1">
        <f t="array" ref="I50">INDEX(DualFuelCM!$E$28:$T$35,Summary!K50,Summary!L50)</f>
        <v>4713789.0752817364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MarinusPortlandSnowy</v>
      </c>
      <c r="C51" t="s">
        <v>64</v>
      </c>
      <c r="D51">
        <f t="shared" si="4"/>
        <v>0</v>
      </c>
      <c r="E51" t="str">
        <f t="shared" si="5"/>
        <v>Cal-27</v>
      </c>
      <c r="F51" t="s">
        <v>34</v>
      </c>
      <c r="G51" s="73" cm="1">
        <f t="array" ref="G51">INDEX(PPAcfd!$E$28:$T$35,Summary!K51,Summary!L51)</f>
        <v>-7214547.3325086534</v>
      </c>
      <c r="H51" s="73" cm="1">
        <f t="array" ref="H51">INDEX(SwapSold!$E$28:$T$35,Summary!K51,Summary!L51)</f>
        <v>-19098716.46799669</v>
      </c>
      <c r="I51" s="20" cm="1">
        <f t="array" ref="I51">INDEX(DualFuelCM!$E$28:$T$35,Summary!K51,Summary!L51)</f>
        <v>3059627.2874741633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MarinusPortlandSnowy</v>
      </c>
      <c r="C52" t="s">
        <v>64</v>
      </c>
      <c r="D52" t="str">
        <f t="shared" si="4"/>
        <v>avg</v>
      </c>
      <c r="E52" t="str">
        <f t="shared" si="5"/>
        <v>Cal-27</v>
      </c>
      <c r="F52" t="s">
        <v>34</v>
      </c>
      <c r="G52" s="73" cm="1">
        <f t="array" ref="G52">INDEX(PPAcfd!$E$28:$T$35,Summary!K52,Summary!L52)</f>
        <v>2991995.7434511348</v>
      </c>
      <c r="H52" s="73" cm="1">
        <f t="array" ref="H52">INDEX(SwapSold!$E$28:$T$35,Summary!K52,Summary!L52)</f>
        <v>-321623.49582470855</v>
      </c>
      <c r="I52" s="20" cm="1">
        <f t="array" ref="I52">INDEX(DualFuelCM!$E$28:$T$35,Summary!K52,Summary!L52)</f>
        <v>6927732.7139653517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MarinusPortlandSnowy</v>
      </c>
      <c r="C53" t="s">
        <v>64</v>
      </c>
      <c r="D53">
        <f t="shared" si="4"/>
        <v>1</v>
      </c>
      <c r="E53" t="s">
        <v>9</v>
      </c>
      <c r="F53" t="s">
        <v>34</v>
      </c>
      <c r="G53" s="73" cm="1">
        <f t="array" ref="G53">INDEX(PPAcfd!$E$28:$T$35,Summary!K53,Summary!L53)</f>
        <v>15337436.277853223</v>
      </c>
      <c r="H53" s="73" cm="1">
        <f t="array" ref="H53">INDEX(SwapSold!$E$28:$T$35,Summary!K53,Summary!L53)</f>
        <v>15808066.094631298</v>
      </c>
      <c r="I53" s="20" cm="1">
        <f t="array" ref="I53">INDEX(DualFuelCM!$E$28:$T$35,Summary!K53,Summary!L53)</f>
        <v>11890769.133047597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MarinusPortlandSnowy</v>
      </c>
      <c r="C54" t="s">
        <v>64</v>
      </c>
      <c r="D54">
        <f t="shared" si="4"/>
        <v>0.95</v>
      </c>
      <c r="E54" t="str">
        <f t="shared" si="5"/>
        <v>Cal-28</v>
      </c>
      <c r="F54" t="s">
        <v>34</v>
      </c>
      <c r="G54" s="73" cm="1">
        <f t="array" ref="G54">INDEX(PPAcfd!$E$28:$T$35,Summary!K54,Summary!L54)</f>
        <v>8057175.3353429055</v>
      </c>
      <c r="H54" s="73" cm="1">
        <f t="array" ref="H54">INDEX(SwapSold!$E$28:$T$35,Summary!K54,Summary!L54)</f>
        <v>7696184.8783747032</v>
      </c>
      <c r="I54" s="20" cm="1">
        <f t="array" ref="I54">INDEX(DualFuelCM!$E$28:$T$35,Summary!K54,Summary!L54)</f>
        <v>8654921.6209349912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MarinusPortlandSnowy</v>
      </c>
      <c r="C55" t="s">
        <v>64</v>
      </c>
      <c r="D55">
        <f t="shared" si="4"/>
        <v>0.75</v>
      </c>
      <c r="E55" t="str">
        <f t="shared" si="5"/>
        <v>Cal-28</v>
      </c>
      <c r="F55" t="s">
        <v>34</v>
      </c>
      <c r="G55" s="73" cm="1">
        <f t="array" ref="G55">INDEX(PPAcfd!$E$28:$T$35,Summary!K55,Summary!L55)</f>
        <v>3445083.0533897723</v>
      </c>
      <c r="H55" s="73" cm="1">
        <f t="array" ref="H55">INDEX(SwapSold!$E$28:$T$35,Summary!K55,Summary!L55)</f>
        <v>3157263.7065478223</v>
      </c>
      <c r="I55" s="20" cm="1">
        <f t="array" ref="I55">INDEX(DualFuelCM!$E$28:$T$35,Summary!K55,Summary!L55)</f>
        <v>7179088.5872498965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MarinusPortlandSnowy</v>
      </c>
      <c r="C56" t="s">
        <v>64</v>
      </c>
      <c r="D56">
        <f t="shared" si="4"/>
        <v>0.5</v>
      </c>
      <c r="E56" t="str">
        <f t="shared" si="5"/>
        <v>Cal-28</v>
      </c>
      <c r="F56" t="s">
        <v>34</v>
      </c>
      <c r="G56" s="73" cm="1">
        <f t="array" ref="G56">INDEX(PPAcfd!$E$28:$T$35,Summary!K56,Summary!L56)</f>
        <v>450112.74974998517</v>
      </c>
      <c r="H56" s="73" cm="1">
        <f t="array" ref="H56">INDEX(SwapSold!$E$28:$T$35,Summary!K56,Summary!L56)</f>
        <v>-88634.244451951905</v>
      </c>
      <c r="I56" s="20" cm="1">
        <f t="array" ref="I56">INDEX(DualFuelCM!$E$28:$T$35,Summary!K56,Summary!L56)</f>
        <v>6341258.3884761389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MarinusPortlandSnowy</v>
      </c>
      <c r="C57" t="s">
        <v>64</v>
      </c>
      <c r="D57">
        <f t="shared" si="4"/>
        <v>0.25</v>
      </c>
      <c r="E57" t="str">
        <f t="shared" si="5"/>
        <v>Cal-28</v>
      </c>
      <c r="F57" t="s">
        <v>34</v>
      </c>
      <c r="G57" s="73" cm="1">
        <f t="array" ref="G57">INDEX(PPAcfd!$E$28:$T$35,Summary!K57,Summary!L57)</f>
        <v>-2179699.6429688591</v>
      </c>
      <c r="H57" s="73" cm="1">
        <f t="array" ref="H57">INDEX(SwapSold!$E$28:$T$35,Summary!K57,Summary!L57)</f>
        <v>-3674006.6402258575</v>
      </c>
      <c r="I57" s="20" cm="1">
        <f t="array" ref="I57">INDEX(DualFuelCM!$E$28:$T$35,Summary!K57,Summary!L57)</f>
        <v>5510037.0363926981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MarinusPortlandSnowy</v>
      </c>
      <c r="C58" t="s">
        <v>64</v>
      </c>
      <c r="D58">
        <f t="shared" si="4"/>
        <v>0.05</v>
      </c>
      <c r="E58" t="str">
        <f t="shared" si="5"/>
        <v>Cal-28</v>
      </c>
      <c r="F58" t="s">
        <v>34</v>
      </c>
      <c r="G58" s="73" cm="1">
        <f t="array" ref="G58">INDEX(PPAcfd!$E$28:$T$35,Summary!K58,Summary!L58)</f>
        <v>-5132296.1457995558</v>
      </c>
      <c r="H58" s="73" cm="1">
        <f t="array" ref="H58">INDEX(SwapSold!$E$28:$T$35,Summary!K58,Summary!L58)</f>
        <v>-8452778.8153426778</v>
      </c>
      <c r="I58" s="20" cm="1">
        <f t="array" ref="I58">INDEX(DualFuelCM!$E$28:$T$35,Summary!K58,Summary!L58)</f>
        <v>4418998.6927409489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MarinusPortlandSnowy</v>
      </c>
      <c r="C59" t="s">
        <v>64</v>
      </c>
      <c r="D59">
        <f t="shared" si="4"/>
        <v>0</v>
      </c>
      <c r="E59" t="str">
        <f t="shared" si="5"/>
        <v>Cal-28</v>
      </c>
      <c r="F59" t="s">
        <v>34</v>
      </c>
      <c r="G59" s="73" cm="1">
        <f t="array" ref="G59">INDEX(PPAcfd!$E$28:$T$35,Summary!K59,Summary!L59)</f>
        <v>-8178576.4177831905</v>
      </c>
      <c r="H59" s="73" cm="1">
        <f t="array" ref="H59">INDEX(SwapSold!$E$28:$T$35,Summary!K59,Summary!L59)</f>
        <v>-17843246.009698275</v>
      </c>
      <c r="I59" s="20" cm="1">
        <f t="array" ref="I59">INDEX(DualFuelCM!$E$28:$T$35,Summary!K59,Summary!L59)</f>
        <v>2851094.2665637932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MarinusPortlandSnowy</v>
      </c>
      <c r="C60" t="s">
        <v>64</v>
      </c>
      <c r="D60" t="str">
        <f t="shared" si="4"/>
        <v>avg</v>
      </c>
      <c r="E60" t="str">
        <f t="shared" si="5"/>
        <v>Cal-28</v>
      </c>
      <c r="F60" t="s">
        <v>34</v>
      </c>
      <c r="G60" s="73" cm="1">
        <f t="array" ref="G60">INDEX(PPAcfd!$E$28:$T$35,Summary!K60,Summary!L60)</f>
        <v>784223.32587714051</v>
      </c>
      <c r="H60" s="73" cm="1">
        <f t="array" ref="H60">INDEX(SwapSold!$E$28:$T$35,Summary!K60,Summary!L60)</f>
        <v>-249021.4688299378</v>
      </c>
      <c r="I60" s="20" cm="1">
        <f t="array" ref="I60">INDEX(DualFuelCM!$E$28:$T$35,Summary!K60,Summary!L60)</f>
        <v>6396477.2504070178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MarinusPortlandSnowy</v>
      </c>
      <c r="C61" t="s">
        <v>64</v>
      </c>
      <c r="D61">
        <f t="shared" si="4"/>
        <v>1</v>
      </c>
      <c r="E61" t="s">
        <v>10</v>
      </c>
      <c r="F61" t="s">
        <v>34</v>
      </c>
      <c r="G61" s="73" cm="1">
        <f t="array" ref="G61">INDEX(PPAcfd!$E$28:$T$35,Summary!K61,Summary!L61)</f>
        <v>19481992.949251581</v>
      </c>
      <c r="H61" s="73" cm="1">
        <f t="array" ref="H61">INDEX(SwapSold!$E$28:$T$35,Summary!K61,Summary!L61)</f>
        <v>16862937.508998983</v>
      </c>
      <c r="I61" s="20" cm="1">
        <f t="array" ref="I61">INDEX(DualFuelCM!$E$28:$T$35,Summary!K61,Summary!L61)</f>
        <v>14727226.298298104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MarinusPortlandSnowy</v>
      </c>
      <c r="C62" t="s">
        <v>64</v>
      </c>
      <c r="D62">
        <f t="shared" si="4"/>
        <v>0.95</v>
      </c>
      <c r="E62" t="str">
        <f t="shared" si="5"/>
        <v>Cal-29</v>
      </c>
      <c r="F62" t="s">
        <v>34</v>
      </c>
      <c r="G62" s="73" cm="1">
        <f t="array" ref="G62">INDEX(PPAcfd!$E$28:$T$35,Summary!K62,Summary!L62)</f>
        <v>9423805.4455061052</v>
      </c>
      <c r="H62" s="73" cm="1">
        <f t="array" ref="H62">INDEX(SwapSold!$E$28:$T$35,Summary!K62,Summary!L62)</f>
        <v>8626346.4238043409</v>
      </c>
      <c r="I62" s="20" cm="1">
        <f t="array" ref="I62">INDEX(DualFuelCM!$E$28:$T$35,Summary!K62,Summary!L62)</f>
        <v>9254498.4790716097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MarinusPortlandSnowy</v>
      </c>
      <c r="C63" t="s">
        <v>64</v>
      </c>
      <c r="D63">
        <f t="shared" si="4"/>
        <v>0.75</v>
      </c>
      <c r="E63" t="str">
        <f t="shared" si="5"/>
        <v>Cal-29</v>
      </c>
      <c r="F63" t="s">
        <v>34</v>
      </c>
      <c r="G63" s="73" cm="1">
        <f t="array" ref="G63">INDEX(PPAcfd!$E$28:$T$35,Summary!K63,Summary!L63)</f>
        <v>4093810.301794888</v>
      </c>
      <c r="H63" s="73" cm="1">
        <f t="array" ref="H63">INDEX(SwapSold!$E$28:$T$35,Summary!K63,Summary!L63)</f>
        <v>3663401.2949802829</v>
      </c>
      <c r="I63" s="20" cm="1">
        <f t="array" ref="I63">INDEX(DualFuelCM!$E$28:$T$35,Summary!K63,Summary!L63)</f>
        <v>7509290.7372166738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MarinusPortlandSnowy</v>
      </c>
      <c r="C64" t="s">
        <v>64</v>
      </c>
      <c r="D64">
        <f t="shared" si="4"/>
        <v>0.5</v>
      </c>
      <c r="E64" t="str">
        <f t="shared" si="5"/>
        <v>Cal-29</v>
      </c>
      <c r="F64" t="s">
        <v>34</v>
      </c>
      <c r="G64" s="73" cm="1">
        <f t="array" ref="G64">INDEX(PPAcfd!$E$28:$T$35,Summary!K64,Summary!L64)</f>
        <v>1133246.753158882</v>
      </c>
      <c r="H64" s="73" cm="1">
        <f t="array" ref="H64">INDEX(SwapSold!$E$28:$T$35,Summary!K64,Summary!L64)</f>
        <v>6028.0632146802873</v>
      </c>
      <c r="I64" s="20" cm="1">
        <f t="array" ref="I64">INDEX(DualFuelCM!$E$28:$T$35,Summary!K64,Summary!L64)</f>
        <v>6569111.4389363881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MarinusPortlandSnowy</v>
      </c>
      <c r="C65" t="s">
        <v>64</v>
      </c>
      <c r="D65">
        <f t="shared" si="4"/>
        <v>0.25</v>
      </c>
      <c r="E65" t="str">
        <f t="shared" si="5"/>
        <v>Cal-29</v>
      </c>
      <c r="F65" t="s">
        <v>34</v>
      </c>
      <c r="G65" s="73" cm="1">
        <f t="array" ref="G65">INDEX(PPAcfd!$E$28:$T$35,Summary!K65,Summary!L65)</f>
        <v>-1585438.3504815095</v>
      </c>
      <c r="H65" s="73" cm="1">
        <f t="array" ref="H65">INDEX(SwapSold!$E$28:$T$35,Summary!K65,Summary!L65)</f>
        <v>-3786847.9726099358</v>
      </c>
      <c r="I65" s="20" cm="1">
        <f t="array" ref="I65">INDEX(DualFuelCM!$E$28:$T$35,Summary!K65,Summary!L65)</f>
        <v>5651482.1519020386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MarinusPortlandSnowy</v>
      </c>
      <c r="C66" t="s">
        <v>64</v>
      </c>
      <c r="D66">
        <f t="shared" si="4"/>
        <v>0.05</v>
      </c>
      <c r="E66" t="str">
        <f t="shared" si="5"/>
        <v>Cal-29</v>
      </c>
      <c r="F66" t="s">
        <v>34</v>
      </c>
      <c r="G66" s="73" cm="1">
        <f t="array" ref="G66">INDEX(PPAcfd!$E$28:$T$35,Summary!K66,Summary!L66)</f>
        <v>-4505686.4820962176</v>
      </c>
      <c r="H66" s="73" cm="1">
        <f t="array" ref="H66">INDEX(SwapSold!$E$28:$T$35,Summary!K66,Summary!L66)</f>
        <v>-9165741.8094173912</v>
      </c>
      <c r="I66" s="20" cm="1">
        <f t="array" ref="I66">INDEX(DualFuelCM!$E$28:$T$35,Summary!K66,Summary!L66)</f>
        <v>4586128.887381698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MarinusPortlandSnowy</v>
      </c>
      <c r="C67" t="s">
        <v>64</v>
      </c>
      <c r="D67">
        <f t="shared" si="4"/>
        <v>0</v>
      </c>
      <c r="E67" t="str">
        <f t="shared" ref="E67:E119" si="8">E66</f>
        <v>Cal-29</v>
      </c>
      <c r="F67" t="s">
        <v>34</v>
      </c>
      <c r="G67" s="73" cm="1">
        <f t="array" ref="G67">INDEX(PPAcfd!$E$28:$T$35,Summary!K67,Summary!L67)</f>
        <v>-9001497.1029015407</v>
      </c>
      <c r="H67" s="73" cm="1">
        <f t="array" ref="H67">INDEX(SwapSold!$E$28:$T$35,Summary!K67,Summary!L67)</f>
        <v>-20545344.52728587</v>
      </c>
      <c r="I67" s="20" cm="1">
        <f t="array" ref="I67">INDEX(DualFuelCM!$E$28:$T$35,Summary!K67,Summary!L67)</f>
        <v>2362370.2372952858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MarinusPortlandSnowy</v>
      </c>
      <c r="C68" t="s">
        <v>64</v>
      </c>
      <c r="D68" t="str">
        <f t="shared" si="4"/>
        <v>avg</v>
      </c>
      <c r="E68" t="str">
        <f t="shared" si="8"/>
        <v>Cal-29</v>
      </c>
      <c r="F68" t="s">
        <v>34</v>
      </c>
      <c r="G68" s="73" cm="1">
        <f t="array" ref="G68">INDEX(PPAcfd!$E$28:$T$35,Summary!K68,Summary!L68)</f>
        <v>1498541.0229353164</v>
      </c>
      <c r="H68" s="73" cm="1">
        <f t="array" ref="H68">INDEX(SwapSold!$E$28:$T$35,Summary!K68,Summary!L68)</f>
        <v>-107826.68543432497</v>
      </c>
      <c r="I68" s="20" cm="1">
        <f t="array" ref="I68">INDEX(DualFuelCM!$E$28:$T$35,Summary!K68,Summary!L68)</f>
        <v>6678103.8622216303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MarinusPortlandSnowy</v>
      </c>
      <c r="C69" t="s">
        <v>64</v>
      </c>
      <c r="D69">
        <f t="shared" si="4"/>
        <v>1</v>
      </c>
      <c r="E69" t="s">
        <v>11</v>
      </c>
      <c r="F69" t="s">
        <v>34</v>
      </c>
      <c r="G69" s="73" cm="1">
        <f t="array" ref="G69">INDEX(PPAcfd!$E$28:$T$35,Summary!K69,Summary!L69)</f>
        <v>18029043.666476436</v>
      </c>
      <c r="H69" s="73" cm="1">
        <f t="array" ref="H69">INDEX(SwapSold!$E$28:$T$35,Summary!K69,Summary!L69)</f>
        <v>19147988.380750906</v>
      </c>
      <c r="I69" s="20" cm="1">
        <f t="array" ref="I69">INDEX(DualFuelCM!$E$28:$T$35,Summary!K69,Summary!L69)</f>
        <v>11567869.176255029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MarinusPortlandSnowy</v>
      </c>
      <c r="C70" t="s">
        <v>64</v>
      </c>
      <c r="D70">
        <f t="shared" si="4"/>
        <v>0.95</v>
      </c>
      <c r="E70" t="str">
        <f t="shared" si="8"/>
        <v>Cal-30</v>
      </c>
      <c r="F70" t="s">
        <v>34</v>
      </c>
      <c r="G70" s="73" cm="1">
        <f t="array" ref="G70">INDEX(PPAcfd!$E$28:$T$35,Summary!K70,Summary!L70)</f>
        <v>9568749.03727437</v>
      </c>
      <c r="H70" s="73" cm="1">
        <f t="array" ref="H70">INDEX(SwapSold!$E$28:$T$35,Summary!K70,Summary!L70)</f>
        <v>8828618.9991576243</v>
      </c>
      <c r="I70" s="20" cm="1">
        <f t="array" ref="I70">INDEX(DualFuelCM!$E$28:$T$35,Summary!K70,Summary!L70)</f>
        <v>9074335.7573811337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MarinusPortlandSnowy</v>
      </c>
      <c r="C71" t="s">
        <v>64</v>
      </c>
      <c r="D71">
        <f t="shared" si="4"/>
        <v>0.75</v>
      </c>
      <c r="E71" t="str">
        <f t="shared" si="8"/>
        <v>Cal-30</v>
      </c>
      <c r="F71" t="s">
        <v>34</v>
      </c>
      <c r="G71" s="73" cm="1">
        <f t="array" ref="G71">INDEX(PPAcfd!$E$28:$T$35,Summary!K71,Summary!L71)</f>
        <v>4107337.404141929</v>
      </c>
      <c r="H71" s="73" cm="1">
        <f t="array" ref="H71">INDEX(SwapSold!$E$28:$T$35,Summary!K71,Summary!L71)</f>
        <v>3917270.5129548488</v>
      </c>
      <c r="I71" s="20" cm="1">
        <f t="array" ref="I71">INDEX(DualFuelCM!$E$28:$T$35,Summary!K71,Summary!L71)</f>
        <v>7388165.843028497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MarinusPortlandSnowy</v>
      </c>
      <c r="C72" t="s">
        <v>64</v>
      </c>
      <c r="D72">
        <f t="shared" si="4"/>
        <v>0.5</v>
      </c>
      <c r="E72" t="str">
        <f t="shared" si="8"/>
        <v>Cal-30</v>
      </c>
      <c r="F72" t="s">
        <v>34</v>
      </c>
      <c r="G72" s="73" cm="1">
        <f t="array" ref="G72">INDEX(PPAcfd!$E$28:$T$35,Summary!K72,Summary!L72)</f>
        <v>807741.42675707117</v>
      </c>
      <c r="H72" s="73" cm="1">
        <f t="array" ref="H72">INDEX(SwapSold!$E$28:$T$35,Summary!K72,Summary!L72)</f>
        <v>8924.6257276619763</v>
      </c>
      <c r="I72" s="20" cm="1">
        <f t="array" ref="I72">INDEX(DualFuelCM!$E$28:$T$35,Summary!K72,Summary!L72)</f>
        <v>6420641.6886879914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MarinusPortlandSnowy</v>
      </c>
      <c r="C73" t="s">
        <v>64</v>
      </c>
      <c r="D73">
        <f t="shared" si="4"/>
        <v>0.25</v>
      </c>
      <c r="E73" t="str">
        <f t="shared" si="8"/>
        <v>Cal-30</v>
      </c>
      <c r="F73" t="s">
        <v>34</v>
      </c>
      <c r="G73" s="73" cm="1">
        <f t="array" ref="G73">INDEX(PPAcfd!$E$28:$T$35,Summary!K73,Summary!L73)</f>
        <v>-1890862.5715771476</v>
      </c>
      <c r="H73" s="73" cm="1">
        <f t="array" ref="H73">INDEX(SwapSold!$E$28:$T$35,Summary!K73,Summary!L73)</f>
        <v>-4158861.5332035013</v>
      </c>
      <c r="I73" s="20" cm="1">
        <f t="array" ref="I73">INDEX(DualFuelCM!$E$28:$T$35,Summary!K73,Summary!L73)</f>
        <v>5515243.0045149438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MarinusPortlandSnowy</v>
      </c>
      <c r="C74" t="s">
        <v>64</v>
      </c>
      <c r="D74">
        <f t="shared" si="4"/>
        <v>0.05</v>
      </c>
      <c r="E74" t="str">
        <f t="shared" si="8"/>
        <v>Cal-30</v>
      </c>
      <c r="F74" t="s">
        <v>34</v>
      </c>
      <c r="G74" s="73" cm="1">
        <f t="array" ref="G74">INDEX(PPAcfd!$E$28:$T$35,Summary!K74,Summary!L74)</f>
        <v>-5257413.0726884874</v>
      </c>
      <c r="H74" s="73" cm="1">
        <f t="array" ref="H74">INDEX(SwapSold!$E$28:$T$35,Summary!K74,Summary!L74)</f>
        <v>-9858607.7737417649</v>
      </c>
      <c r="I74" s="20" cm="1">
        <f t="array" ref="I74">INDEX(DualFuelCM!$E$28:$T$35,Summary!K74,Summary!L74)</f>
        <v>4362653.1724806689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MarinusPortlandSnowy</v>
      </c>
      <c r="C75" t="s">
        <v>64</v>
      </c>
      <c r="D75">
        <f t="shared" si="4"/>
        <v>0</v>
      </c>
      <c r="E75" t="str">
        <f t="shared" si="8"/>
        <v>Cal-30</v>
      </c>
      <c r="F75" t="s">
        <v>34</v>
      </c>
      <c r="G75" s="73" cm="1">
        <f t="array" ref="G75">INDEX(PPAcfd!$E$28:$T$35,Summary!K75,Summary!L75)</f>
        <v>-8784943.0836717878</v>
      </c>
      <c r="H75" s="73" cm="1">
        <f t="array" ref="H75">INDEX(SwapSold!$E$28:$T$35,Summary!K75,Summary!L75)</f>
        <v>-22033654.786732506</v>
      </c>
      <c r="I75" s="20" cm="1">
        <f t="array" ref="I75">INDEX(DualFuelCM!$E$28:$T$35,Summary!K75,Summary!L75)</f>
        <v>2640850.3593348768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MarinusPortlandSnowy</v>
      </c>
      <c r="C76" t="s">
        <v>64</v>
      </c>
      <c r="D76" t="str">
        <f t="shared" si="4"/>
        <v>avg</v>
      </c>
      <c r="E76" t="str">
        <f t="shared" si="8"/>
        <v>Cal-30</v>
      </c>
      <c r="F76" t="s">
        <v>34</v>
      </c>
      <c r="G76" s="73" cm="1">
        <f t="array" ref="G76">INDEX(PPAcfd!$E$28:$T$35,Summary!K76,Summary!L76)</f>
        <v>1291751.7501598995</v>
      </c>
      <c r="H76" s="73" cm="1">
        <f t="array" ref="H76">INDEX(SwapSold!$E$28:$T$35,Summary!K76,Summary!L76)</f>
        <v>-204148.31220632579</v>
      </c>
      <c r="I76" s="20" cm="1">
        <f t="array" ref="I76">INDEX(DualFuelCM!$E$28:$T$35,Summary!K76,Summary!L76)</f>
        <v>6513998.1972183082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MarinusPortlandSnowy</v>
      </c>
      <c r="C77" t="s">
        <v>64</v>
      </c>
      <c r="D77">
        <f t="shared" si="4"/>
        <v>1</v>
      </c>
      <c r="E77" t="s">
        <v>12</v>
      </c>
      <c r="F77" t="s">
        <v>34</v>
      </c>
      <c r="G77" s="73" cm="1">
        <f t="array" ref="G77">INDEX(PPAcfd!$E$28:$T$35,Summary!K77,Summary!L77)</f>
        <v>22369172.382066797</v>
      </c>
      <c r="H77" s="73" cm="1">
        <f t="array" ref="H77">INDEX(SwapSold!$E$28:$T$35,Summary!K77,Summary!L77)</f>
        <v>22707336.59823985</v>
      </c>
      <c r="I77" s="20" cm="1">
        <f t="array" ref="I77">INDEX(DualFuelCM!$E$28:$T$35,Summary!K77,Summary!L77)</f>
        <v>13849773.630985243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MarinusPortlandSnowy</v>
      </c>
      <c r="C78" t="s">
        <v>64</v>
      </c>
      <c r="D78">
        <f t="shared" si="4"/>
        <v>0.95</v>
      </c>
      <c r="E78" t="str">
        <f t="shared" si="8"/>
        <v>Cal-31</v>
      </c>
      <c r="F78" t="s">
        <v>34</v>
      </c>
      <c r="G78" s="73" cm="1">
        <f t="array" ref="G78">INDEX(PPAcfd!$E$28:$T$35,Summary!K78,Summary!L78)</f>
        <v>9836535.5299963113</v>
      </c>
      <c r="H78" s="73" cm="1">
        <f t="array" ref="H78">INDEX(SwapSold!$E$28:$T$35,Summary!K78,Summary!L78)</f>
        <v>10637437.320784906</v>
      </c>
      <c r="I78" s="20" cm="1">
        <f t="array" ref="I78">INDEX(DualFuelCM!$E$28:$T$35,Summary!K78,Summary!L78)</f>
        <v>9386577.7400155645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MarinusPortlandSnowy</v>
      </c>
      <c r="C79" t="s">
        <v>64</v>
      </c>
      <c r="D79">
        <f t="shared" si="4"/>
        <v>0.75</v>
      </c>
      <c r="E79" t="str">
        <f t="shared" si="8"/>
        <v>Cal-31</v>
      </c>
      <c r="F79" t="s">
        <v>34</v>
      </c>
      <c r="G79" s="73" cm="1">
        <f t="array" ref="G79">INDEX(PPAcfd!$E$28:$T$35,Summary!K79,Summary!L79)</f>
        <v>4670022.9234776916</v>
      </c>
      <c r="H79" s="73" cm="1">
        <f t="array" ref="H79">INDEX(SwapSold!$E$28:$T$35,Summary!K79,Summary!L79)</f>
        <v>4668049.8625316406</v>
      </c>
      <c r="I79" s="20" cm="1">
        <f t="array" ref="I79">INDEX(DualFuelCM!$E$28:$T$35,Summary!K79,Summary!L79)</f>
        <v>7536098.1607448878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MarinusPortlandSnowy</v>
      </c>
      <c r="C80" t="s">
        <v>64</v>
      </c>
      <c r="D80">
        <f t="shared" si="4"/>
        <v>0.5</v>
      </c>
      <c r="E80" t="str">
        <f t="shared" si="8"/>
        <v>Cal-31</v>
      </c>
      <c r="F80" t="s">
        <v>34</v>
      </c>
      <c r="G80" s="73" cm="1">
        <f t="array" ref="G80">INDEX(PPAcfd!$E$28:$T$35,Summary!K80,Summary!L80)</f>
        <v>1134129.9003027456</v>
      </c>
      <c r="H80" s="73" cm="1">
        <f t="array" ref="H80">INDEX(SwapSold!$E$28:$T$35,Summary!K80,Summary!L80)</f>
        <v>70172.475635795869</v>
      </c>
      <c r="I80" s="20" cm="1">
        <f t="array" ref="I80">INDEX(DualFuelCM!$E$28:$T$35,Summary!K80,Summary!L80)</f>
        <v>6571155.2327934857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MarinusPortlandSnowy</v>
      </c>
      <c r="C81" t="s">
        <v>64</v>
      </c>
      <c r="D81">
        <f t="shared" si="4"/>
        <v>0.25</v>
      </c>
      <c r="E81" t="str">
        <f t="shared" si="8"/>
        <v>Cal-31</v>
      </c>
      <c r="F81" t="s">
        <v>34</v>
      </c>
      <c r="G81" s="73" cm="1">
        <f t="array" ref="G81">INDEX(PPAcfd!$E$28:$T$35,Summary!K81,Summary!L81)</f>
        <v>-1861060.7331839572</v>
      </c>
      <c r="H81" s="73" cm="1">
        <f t="array" ref="H81">INDEX(SwapSold!$E$28:$T$35,Summary!K81,Summary!L81)</f>
        <v>-5294369.6496061673</v>
      </c>
      <c r="I81" s="20" cm="1">
        <f t="array" ref="I81">INDEX(DualFuelCM!$E$28:$T$35,Summary!K81,Summary!L81)</f>
        <v>5691246.4822812723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MarinusPortlandSnowy</v>
      </c>
      <c r="C82" t="s">
        <v>64</v>
      </c>
      <c r="D82">
        <f t="shared" si="4"/>
        <v>0.05</v>
      </c>
      <c r="E82" t="str">
        <f t="shared" si="8"/>
        <v>Cal-31</v>
      </c>
      <c r="F82" t="s">
        <v>34</v>
      </c>
      <c r="G82" s="73" cm="1">
        <f t="array" ref="G82">INDEX(PPAcfd!$E$28:$T$35,Summary!K82,Summary!L82)</f>
        <v>-4965575.404879136</v>
      </c>
      <c r="H82" s="73" cm="1">
        <f t="array" ref="H82">INDEX(SwapSold!$E$28:$T$35,Summary!K82,Summary!L82)</f>
        <v>-12767640.755112967</v>
      </c>
      <c r="I82" s="20" cm="1">
        <f t="array" ref="I82">INDEX(DualFuelCM!$E$28:$T$35,Summary!K82,Summary!L82)</f>
        <v>4573779.9444390014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MarinusPortlandSnowy</v>
      </c>
      <c r="C83" t="s">
        <v>64</v>
      </c>
      <c r="D83">
        <f t="shared" si="4"/>
        <v>0</v>
      </c>
      <c r="E83" t="str">
        <f t="shared" si="8"/>
        <v>Cal-31</v>
      </c>
      <c r="F83" t="s">
        <v>34</v>
      </c>
      <c r="G83" s="73" cm="1">
        <f t="array" ref="G83">INDEX(PPAcfd!$E$28:$T$35,Summary!K83,Summary!L83)</f>
        <v>-9172941.9616299625</v>
      </c>
      <c r="H83" s="73" cm="1">
        <f t="array" ref="H83">INDEX(SwapSold!$E$28:$T$35,Summary!K83,Summary!L83)</f>
        <v>-28044306.025060903</v>
      </c>
      <c r="I83" s="20" cm="1">
        <f t="array" ref="I83">INDEX(DualFuelCM!$E$28:$T$35,Summary!K83,Summary!L83)</f>
        <v>2577514.6803013133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MarinusPortlandSnowy</v>
      </c>
      <c r="C84" t="s">
        <v>64</v>
      </c>
      <c r="D84" t="str">
        <f t="shared" si="4"/>
        <v>avg</v>
      </c>
      <c r="E84" t="str">
        <f t="shared" si="8"/>
        <v>Cal-31</v>
      </c>
      <c r="F84" t="s">
        <v>34</v>
      </c>
      <c r="G84" s="73" cm="1">
        <f t="array" ref="G84">INDEX(PPAcfd!$E$28:$T$35,Summary!K84,Summary!L84)</f>
        <v>1614839.3505036726</v>
      </c>
      <c r="H84" s="73" cm="1">
        <f t="array" ref="H84">INDEX(SwapSold!$E$28:$T$35,Summary!K84,Summary!L84)</f>
        <v>-410305.95529596828</v>
      </c>
      <c r="I84" s="20" cm="1">
        <f t="array" ref="I84">INDEX(DualFuelCM!$E$28:$T$35,Summary!K84,Summary!L84)</f>
        <v>6695608.3892352451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MarinusPortlandSnowy</v>
      </c>
      <c r="C85" t="s">
        <v>64</v>
      </c>
      <c r="D85">
        <f t="shared" si="4"/>
        <v>1</v>
      </c>
      <c r="E85" t="s">
        <v>13</v>
      </c>
      <c r="F85" t="s">
        <v>34</v>
      </c>
      <c r="G85" s="73" cm="1">
        <f t="array" ref="G85">INDEX(PPAcfd!$E$28:$T$35,Summary!K85,Summary!L85)</f>
        <v>16106520.919822397</v>
      </c>
      <c r="H85" s="73" cm="1">
        <f t="array" ref="H85">INDEX(SwapSold!$E$28:$T$35,Summary!K85,Summary!L85)</f>
        <v>21517633.084261045</v>
      </c>
      <c r="I85" s="20" cm="1">
        <f t="array" ref="I85">INDEX(DualFuelCM!$E$28:$T$35,Summary!K85,Summary!L85)</f>
        <v>12717554.359513026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MarinusPortlandSnowy</v>
      </c>
      <c r="C86" t="s">
        <v>64</v>
      </c>
      <c r="D86">
        <f t="shared" si="4"/>
        <v>0.95</v>
      </c>
      <c r="E86" t="str">
        <f t="shared" si="8"/>
        <v>Cal-32</v>
      </c>
      <c r="F86" t="s">
        <v>34</v>
      </c>
      <c r="G86" s="73" cm="1">
        <f t="array" ref="G86">INDEX(PPAcfd!$E$28:$T$35,Summary!K86,Summary!L86)</f>
        <v>6448676.2712119687</v>
      </c>
      <c r="H86" s="73" cm="1">
        <f t="array" ref="H86">INDEX(SwapSold!$E$28:$T$35,Summary!K86,Summary!L86)</f>
        <v>10231441.179148108</v>
      </c>
      <c r="I86" s="20" cm="1">
        <f t="array" ref="I86">INDEX(DualFuelCM!$E$28:$T$35,Summary!K86,Summary!L86)</f>
        <v>8805169.2105974779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MarinusPortlandSnowy</v>
      </c>
      <c r="C87" t="s">
        <v>64</v>
      </c>
      <c r="D87">
        <f t="shared" si="4"/>
        <v>0.75</v>
      </c>
      <c r="E87" t="str">
        <f t="shared" si="8"/>
        <v>Cal-32</v>
      </c>
      <c r="F87" t="s">
        <v>34</v>
      </c>
      <c r="G87" s="73" cm="1">
        <f t="array" ref="G87">INDEX(PPAcfd!$E$28:$T$35,Summary!K87,Summary!L87)</f>
        <v>1995618.8416240835</v>
      </c>
      <c r="H87" s="73" cm="1">
        <f t="array" ref="H87">INDEX(SwapSold!$E$28:$T$35,Summary!K87,Summary!L87)</f>
        <v>4462847.6105931159</v>
      </c>
      <c r="I87" s="20" cm="1">
        <f t="array" ref="I87">INDEX(DualFuelCM!$E$28:$T$35,Summary!K87,Summary!L87)</f>
        <v>7218445.3141915267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MarinusPortlandSnowy</v>
      </c>
      <c r="C88" t="s">
        <v>64</v>
      </c>
      <c r="D88">
        <f t="shared" si="4"/>
        <v>0.5</v>
      </c>
      <c r="E88" t="str">
        <f t="shared" si="8"/>
        <v>Cal-32</v>
      </c>
      <c r="F88" t="s">
        <v>34</v>
      </c>
      <c r="G88" s="73" cm="1">
        <f t="array" ref="G88">INDEX(PPAcfd!$E$28:$T$35,Summary!K88,Summary!L88)</f>
        <v>-1310621.7304136369</v>
      </c>
      <c r="H88" s="73" cm="1">
        <f t="array" ref="H88">INDEX(SwapSold!$E$28:$T$35,Summary!K88,Summary!L88)</f>
        <v>17734.827984221938</v>
      </c>
      <c r="I88" s="20" cm="1">
        <f t="array" ref="I88">INDEX(DualFuelCM!$E$28:$T$35,Summary!K88,Summary!L88)</f>
        <v>6214069.7695793957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MarinusPortlandSnowy</v>
      </c>
      <c r="C89" t="s">
        <v>64</v>
      </c>
      <c r="D89">
        <f t="shared" si="4"/>
        <v>0.25</v>
      </c>
      <c r="E89" t="str">
        <f t="shared" si="8"/>
        <v>Cal-32</v>
      </c>
      <c r="F89" t="s">
        <v>34</v>
      </c>
      <c r="G89" s="73" cm="1">
        <f t="array" ref="G89">INDEX(PPAcfd!$E$28:$T$35,Summary!K89,Summary!L89)</f>
        <v>-4116403.6896188501</v>
      </c>
      <c r="H89" s="73" cm="1">
        <f t="array" ref="H89">INDEX(SwapSold!$E$28:$T$35,Summary!K89,Summary!L89)</f>
        <v>-5009080.4579994269</v>
      </c>
      <c r="I89" s="20" cm="1">
        <f t="array" ref="I89">INDEX(DualFuelCM!$E$28:$T$35,Summary!K89,Summary!L89)</f>
        <v>5349575.7948770607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MarinusPortlandSnowy</v>
      </c>
      <c r="C90" t="s">
        <v>64</v>
      </c>
      <c r="D90">
        <f t="shared" si="4"/>
        <v>0.05</v>
      </c>
      <c r="E90" t="str">
        <f t="shared" si="8"/>
        <v>Cal-32</v>
      </c>
      <c r="F90" t="s">
        <v>34</v>
      </c>
      <c r="G90" s="73" cm="1">
        <f t="array" ref="G90">INDEX(PPAcfd!$E$28:$T$35,Summary!K90,Summary!L90)</f>
        <v>-7216756.7998139542</v>
      </c>
      <c r="H90" s="73" cm="1">
        <f t="array" ref="H90">INDEX(SwapSold!$E$28:$T$35,Summary!K90,Summary!L90)</f>
        <v>-11998017.736575784</v>
      </c>
      <c r="I90" s="20" cm="1">
        <f t="array" ref="I90">INDEX(DualFuelCM!$E$28:$T$35,Summary!K90,Summary!L90)</f>
        <v>4239384.2583869752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MarinusPortlandSnowy</v>
      </c>
      <c r="C91" t="s">
        <v>64</v>
      </c>
      <c r="D91">
        <f t="shared" si="4"/>
        <v>0</v>
      </c>
      <c r="E91" t="str">
        <f t="shared" si="8"/>
        <v>Cal-32</v>
      </c>
      <c r="F91" t="s">
        <v>34</v>
      </c>
      <c r="G91" s="73" cm="1">
        <f t="array" ref="G91">INDEX(PPAcfd!$E$28:$T$35,Summary!K91,Summary!L91)</f>
        <v>-10853063.952015979</v>
      </c>
      <c r="H91" s="73" cm="1">
        <f t="array" ref="H91">INDEX(SwapSold!$E$28:$T$35,Summary!K91,Summary!L91)</f>
        <v>-25957070.968579493</v>
      </c>
      <c r="I91" s="20" cm="1">
        <f t="array" ref="I91">INDEX(DualFuelCM!$E$28:$T$35,Summary!K91,Summary!L91)</f>
        <v>2727620.7091771406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MarinusPortlandSnowy</v>
      </c>
      <c r="C92" t="s">
        <v>64</v>
      </c>
      <c r="D92" t="str">
        <f t="shared" si="4"/>
        <v>avg</v>
      </c>
      <c r="E92" t="str">
        <f t="shared" si="8"/>
        <v>Cal-32</v>
      </c>
      <c r="F92" t="s">
        <v>34</v>
      </c>
      <c r="G92" s="73" cm="1">
        <f t="array" ref="G92">INDEX(PPAcfd!$E$28:$T$35,Summary!K92,Summary!L92)</f>
        <v>-929710.80859305861</v>
      </c>
      <c r="H92" s="73" cm="1">
        <f t="array" ref="H92">INDEX(SwapSold!$E$28:$T$35,Summary!K92,Summary!L92)</f>
        <v>-363395.02348489856</v>
      </c>
      <c r="I92" s="20" cm="1">
        <f t="array" ref="I92">INDEX(DualFuelCM!$E$28:$T$35,Summary!K92,Summary!L92)</f>
        <v>6334485.7921709074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MarinusPortlandSnowy</v>
      </c>
      <c r="C93" t="s">
        <v>64</v>
      </c>
      <c r="D93">
        <f t="shared" si="4"/>
        <v>1</v>
      </c>
      <c r="E93" t="s">
        <v>14</v>
      </c>
      <c r="F93" t="s">
        <v>34</v>
      </c>
      <c r="G93" s="73" cm="1">
        <f t="array" ref="G93">INDEX(PPAcfd!$E$28:$T$35,Summary!K93,Summary!L93)</f>
        <v>17113337.361717846</v>
      </c>
      <c r="H93" s="73" cm="1">
        <f t="array" ref="H93">INDEX(SwapSold!$E$28:$T$35,Summary!K93,Summary!L93)</f>
        <v>25697113.900632679</v>
      </c>
      <c r="I93" s="20" cm="1">
        <f t="array" ref="I93">INDEX(DualFuelCM!$E$28:$T$35,Summary!K93,Summary!L93)</f>
        <v>13181443.345992489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MarinusPortlandSnowy</v>
      </c>
      <c r="C94" t="s">
        <v>64</v>
      </c>
      <c r="D94">
        <f t="shared" si="4"/>
        <v>0.95</v>
      </c>
      <c r="E94" t="str">
        <f t="shared" si="8"/>
        <v>Cal-33</v>
      </c>
      <c r="F94" t="s">
        <v>34</v>
      </c>
      <c r="G94" s="73" cm="1">
        <f t="array" ref="G94">INDEX(PPAcfd!$E$28:$T$35,Summary!K94,Summary!L94)</f>
        <v>8054333.3561030924</v>
      </c>
      <c r="H94" s="73" cm="1">
        <f t="array" ref="H94">INDEX(SwapSold!$E$28:$T$35,Summary!K94,Summary!L94)</f>
        <v>12350357.922722911</v>
      </c>
      <c r="I94" s="20" cm="1">
        <f t="array" ref="I94">INDEX(DualFuelCM!$E$28:$T$35,Summary!K94,Summary!L94)</f>
        <v>9344636.67534931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MarinusPortlandSnowy</v>
      </c>
      <c r="C95" t="s">
        <v>64</v>
      </c>
      <c r="D95">
        <f t="shared" si="4"/>
        <v>0.75</v>
      </c>
      <c r="E95" t="str">
        <f t="shared" si="8"/>
        <v>Cal-33</v>
      </c>
      <c r="F95" t="s">
        <v>34</v>
      </c>
      <c r="G95" s="73" cm="1">
        <f t="array" ref="G95">INDEX(PPAcfd!$E$28:$T$35,Summary!K95,Summary!L95)</f>
        <v>3985336.6880809213</v>
      </c>
      <c r="H95" s="73" cm="1">
        <f t="array" ref="H95">INDEX(SwapSold!$E$28:$T$35,Summary!K95,Summary!L95)</f>
        <v>5261644.3166585928</v>
      </c>
      <c r="I95" s="20" cm="1">
        <f t="array" ref="I95">INDEX(DualFuelCM!$E$28:$T$35,Summary!K95,Summary!L95)</f>
        <v>7791023.9031807845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MarinusPortlandSnowy</v>
      </c>
      <c r="C96" t="s">
        <v>64</v>
      </c>
      <c r="D96">
        <f t="shared" si="4"/>
        <v>0.5</v>
      </c>
      <c r="E96" t="str">
        <f t="shared" si="8"/>
        <v>Cal-33</v>
      </c>
      <c r="F96" t="s">
        <v>34</v>
      </c>
      <c r="G96" s="73" cm="1">
        <f t="array" ref="G96">INDEX(PPAcfd!$E$28:$T$35,Summary!K96,Summary!L96)</f>
        <v>679460.58116918115</v>
      </c>
      <c r="H96" s="73" cm="1">
        <f t="array" ref="H96">INDEX(SwapSold!$E$28:$T$35,Summary!K96,Summary!L96)</f>
        <v>55656.923623514631</v>
      </c>
      <c r="I96" s="20" cm="1">
        <f t="array" ref="I96">INDEX(DualFuelCM!$E$28:$T$35,Summary!K96,Summary!L96)</f>
        <v>6766343.2141160397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MarinusPortlandSnowy</v>
      </c>
      <c r="C97" t="s">
        <v>64</v>
      </c>
      <c r="D97">
        <f t="shared" si="4"/>
        <v>0.25</v>
      </c>
      <c r="E97" t="str">
        <f t="shared" si="8"/>
        <v>Cal-33</v>
      </c>
      <c r="F97" t="s">
        <v>34</v>
      </c>
      <c r="G97" s="73" cm="1">
        <f t="array" ref="G97">INDEX(PPAcfd!$E$28:$T$35,Summary!K97,Summary!L97)</f>
        <v>-2931201.9487718446</v>
      </c>
      <c r="H97" s="73" cm="1">
        <f t="array" ref="H97">INDEX(SwapSold!$E$28:$T$35,Summary!K97,Summary!L97)</f>
        <v>-4988841.4655431844</v>
      </c>
      <c r="I97" s="20" cm="1">
        <f t="array" ref="I97">INDEX(DualFuelCM!$E$28:$T$35,Summary!K97,Summary!L97)</f>
        <v>5724672.3249983164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MarinusPortlandSnowy</v>
      </c>
      <c r="C98" t="s">
        <v>64</v>
      </c>
      <c r="D98">
        <f t="shared" si="4"/>
        <v>0.05</v>
      </c>
      <c r="E98" t="str">
        <f t="shared" si="8"/>
        <v>Cal-33</v>
      </c>
      <c r="F98" t="s">
        <v>34</v>
      </c>
      <c r="G98" s="73" cm="1">
        <f t="array" ref="G98">INDEX(PPAcfd!$E$28:$T$35,Summary!K98,Summary!L98)</f>
        <v>-6911076.7788176509</v>
      </c>
      <c r="H98" s="73" cm="1">
        <f t="array" ref="H98">INDEX(SwapSold!$E$28:$T$35,Summary!K98,Summary!L98)</f>
        <v>-11995801.867274513</v>
      </c>
      <c r="I98" s="20" cm="1">
        <f t="array" ref="I98">INDEX(DualFuelCM!$E$28:$T$35,Summary!K98,Summary!L98)</f>
        <v>4424655.1298987782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MarinusPortlandSnowy</v>
      </c>
      <c r="C99" t="s">
        <v>64</v>
      </c>
      <c r="D99">
        <f t="shared" si="4"/>
        <v>0</v>
      </c>
      <c r="E99" t="str">
        <f t="shared" si="8"/>
        <v>Cal-33</v>
      </c>
      <c r="F99" t="s">
        <v>34</v>
      </c>
      <c r="G99" s="73" cm="1">
        <f t="array" ref="G99">INDEX(PPAcfd!$E$28:$T$35,Summary!K99,Summary!L99)</f>
        <v>-11771053.097753413</v>
      </c>
      <c r="H99" s="73" cm="1">
        <f t="array" ref="H99">INDEX(SwapSold!$E$28:$T$35,Summary!K99,Summary!L99)</f>
        <v>-25537091.898744013</v>
      </c>
      <c r="I99" s="20" cm="1">
        <f t="array" ref="I99">INDEX(DualFuelCM!$E$28:$T$35,Summary!K99,Summary!L99)</f>
        <v>2712005.9651456028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MarinusPortlandSnowy</v>
      </c>
      <c r="C100" t="s">
        <v>64</v>
      </c>
      <c r="D100" t="str">
        <f t="shared" si="4"/>
        <v>avg</v>
      </c>
      <c r="E100" t="str">
        <f t="shared" si="8"/>
        <v>Cal-33</v>
      </c>
      <c r="F100" t="s">
        <v>34</v>
      </c>
      <c r="G100" s="73" cm="1">
        <f t="array" ref="G100">INDEX(PPAcfd!$E$28:$T$35,Summary!K100,Summary!L100)</f>
        <v>578148.21601759188</v>
      </c>
      <c r="H100" s="73" cm="1">
        <f t="array" ref="H100">INDEX(SwapSold!$E$28:$T$35,Summary!K100,Summary!L100)</f>
        <v>99356.490196869636</v>
      </c>
      <c r="I100" s="20" cm="1">
        <f t="array" ref="I100">INDEX(DualFuelCM!$E$28:$T$35,Summary!K100,Summary!L100)</f>
        <v>6800944.9537687367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MarinusPortlandSnowy</v>
      </c>
      <c r="C101" t="s">
        <v>64</v>
      </c>
      <c r="D101">
        <f t="shared" si="4"/>
        <v>1</v>
      </c>
      <c r="E101" t="s">
        <v>15</v>
      </c>
      <c r="F101" t="s">
        <v>34</v>
      </c>
      <c r="G101" s="73" cm="1">
        <f t="array" ref="G101">INDEX(PPAcfd!$E$28:$T$35,Summary!K101,Summary!L101)</f>
        <v>19547094.37716816</v>
      </c>
      <c r="H101" s="73" cm="1">
        <f t="array" ref="H101">INDEX(SwapSold!$E$28:$T$35,Summary!K101,Summary!L101)</f>
        <v>24511589.268706333</v>
      </c>
      <c r="I101" s="20" cm="1">
        <f t="array" ref="I101">INDEX(DualFuelCM!$E$28:$T$35,Summary!K101,Summary!L101)</f>
        <v>13895765.492887177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MarinusPortlandSnowy</v>
      </c>
      <c r="C102" t="s">
        <v>64</v>
      </c>
      <c r="D102">
        <f t="shared" si="4"/>
        <v>0.95</v>
      </c>
      <c r="E102" t="str">
        <f t="shared" si="8"/>
        <v>Cal-34</v>
      </c>
      <c r="F102" t="s">
        <v>34</v>
      </c>
      <c r="G102" s="73" cm="1">
        <f t="array" ref="G102">INDEX(PPAcfd!$E$28:$T$35,Summary!K102,Summary!L102)</f>
        <v>8779102.6117058806</v>
      </c>
      <c r="H102" s="73" cm="1">
        <f t="array" ref="H102">INDEX(SwapSold!$E$28:$T$35,Summary!K102,Summary!L102)</f>
        <v>13904472.577935362</v>
      </c>
      <c r="I102" s="20" cm="1">
        <f t="array" ref="I102">INDEX(DualFuelCM!$E$28:$T$35,Summary!K102,Summary!L102)</f>
        <v>9684070.6491546836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MarinusPortlandSnowy</v>
      </c>
      <c r="C103" t="s">
        <v>64</v>
      </c>
      <c r="D103">
        <f t="shared" si="4"/>
        <v>0.75</v>
      </c>
      <c r="E103" t="str">
        <f t="shared" si="8"/>
        <v>Cal-34</v>
      </c>
      <c r="F103" t="s">
        <v>34</v>
      </c>
      <c r="G103" s="73" cm="1">
        <f t="array" ref="G103">INDEX(PPAcfd!$E$28:$T$35,Summary!K103,Summary!L103)</f>
        <v>5097447.9264059793</v>
      </c>
      <c r="H103" s="73" cm="1">
        <f t="array" ref="H103">INDEX(SwapSold!$E$28:$T$35,Summary!K103,Summary!L103)</f>
        <v>5982765.3840918662</v>
      </c>
      <c r="I103" s="20" cm="1">
        <f t="array" ref="I103">INDEX(DualFuelCM!$E$28:$T$35,Summary!K103,Summary!L103)</f>
        <v>8194616.070036551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MarinusPortlandSnowy</v>
      </c>
      <c r="C104" t="s">
        <v>64</v>
      </c>
      <c r="D104">
        <f t="shared" si="4"/>
        <v>0.5</v>
      </c>
      <c r="E104" t="str">
        <f t="shared" si="8"/>
        <v>Cal-34</v>
      </c>
      <c r="F104" t="s">
        <v>34</v>
      </c>
      <c r="G104" s="73" cm="1">
        <f t="array" ref="G104">INDEX(PPAcfd!$E$28:$T$35,Summary!K104,Summary!L104)</f>
        <v>1818270.7165544862</v>
      </c>
      <c r="H104" s="73" cm="1">
        <f t="array" ref="H104">INDEX(SwapSold!$E$28:$T$35,Summary!K104,Summary!L104)</f>
        <v>256030.43513708239</v>
      </c>
      <c r="I104" s="20" cm="1">
        <f t="array" ref="I104">INDEX(DualFuelCM!$E$28:$T$35,Summary!K104,Summary!L104)</f>
        <v>7156776.4126634011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MarinusPortlandSnowy</v>
      </c>
      <c r="C105" t="s">
        <v>64</v>
      </c>
      <c r="D105">
        <f t="shared" si="4"/>
        <v>0.25</v>
      </c>
      <c r="E105" t="str">
        <f t="shared" si="8"/>
        <v>Cal-34</v>
      </c>
      <c r="F105" t="s">
        <v>34</v>
      </c>
      <c r="G105" s="73" cm="1">
        <f t="array" ref="G105">INDEX(PPAcfd!$E$28:$T$35,Summary!K105,Summary!L105)</f>
        <v>-2332518.9322687602</v>
      </c>
      <c r="H105" s="73" cm="1">
        <f t="array" ref="H105">INDEX(SwapSold!$E$28:$T$35,Summary!K105,Summary!L105)</f>
        <v>-4781764.0921953702</v>
      </c>
      <c r="I105" s="20" cm="1">
        <f t="array" ref="I105">INDEX(DualFuelCM!$E$28:$T$35,Summary!K105,Summary!L105)</f>
        <v>5996422.3735349821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MarinusPortlandSnowy</v>
      </c>
      <c r="C106" t="s">
        <v>64</v>
      </c>
      <c r="D106">
        <f t="shared" si="4"/>
        <v>0.05</v>
      </c>
      <c r="E106" t="str">
        <f t="shared" si="8"/>
        <v>Cal-34</v>
      </c>
      <c r="F106" t="s">
        <v>34</v>
      </c>
      <c r="G106" s="73" cm="1">
        <f t="array" ref="G106">INDEX(PPAcfd!$E$28:$T$35,Summary!K106,Summary!L106)</f>
        <v>-7260338.3949745521</v>
      </c>
      <c r="H106" s="73" cm="1">
        <f t="array" ref="H106">INDEX(SwapSold!$E$28:$T$35,Summary!K106,Summary!L106)</f>
        <v>-11374965.583459858</v>
      </c>
      <c r="I106" s="20" cm="1">
        <f t="array" ref="I106">INDEX(DualFuelCM!$E$28:$T$35,Summary!K106,Summary!L106)</f>
        <v>4502290.4814873245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MarinusPortlandSnowy</v>
      </c>
      <c r="C107" t="s">
        <v>64</v>
      </c>
      <c r="D107">
        <f t="shared" si="4"/>
        <v>0</v>
      </c>
      <c r="E107" t="str">
        <f t="shared" si="8"/>
        <v>Cal-34</v>
      </c>
      <c r="F107" t="s">
        <v>34</v>
      </c>
      <c r="G107" s="73" cm="1">
        <f t="array" ref="G107">INDEX(PPAcfd!$E$28:$T$35,Summary!K107,Summary!L107)</f>
        <v>-11771121.896834217</v>
      </c>
      <c r="H107" s="73" cm="1">
        <f t="array" ref="H107">INDEX(SwapSold!$E$28:$T$35,Summary!K107,Summary!L107)</f>
        <v>-24207481.754249346</v>
      </c>
      <c r="I107" s="20" cm="1">
        <f t="array" ref="I107">INDEX(DualFuelCM!$E$28:$T$35,Summary!K107,Summary!L107)</f>
        <v>2809295.9586067596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MarinusPortlandSnowy</v>
      </c>
      <c r="C108" t="s">
        <v>64</v>
      </c>
      <c r="D108" t="str">
        <f t="shared" si="4"/>
        <v>avg</v>
      </c>
      <c r="E108" t="str">
        <f t="shared" si="8"/>
        <v>Cal-34</v>
      </c>
      <c r="F108" t="s">
        <v>34</v>
      </c>
      <c r="G108" s="73" cm="1">
        <f t="array" ref="G108">INDEX(PPAcfd!$E$28:$T$35,Summary!K108,Summary!L108)</f>
        <v>1351019.8334794266</v>
      </c>
      <c r="H108" s="73" cm="1">
        <f t="array" ref="H108">INDEX(SwapSold!$E$28:$T$35,Summary!K108,Summary!L108)</f>
        <v>691912.22272139264</v>
      </c>
      <c r="I108" s="20" cm="1">
        <f t="array" ref="I108">INDEX(DualFuelCM!$E$28:$T$35,Summary!K108,Summary!L108)</f>
        <v>7115648.4893266335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MarinusPortlandSnowy</v>
      </c>
      <c r="C109" t="s">
        <v>64</v>
      </c>
      <c r="D109">
        <f t="shared" si="4"/>
        <v>1</v>
      </c>
      <c r="E109" t="s">
        <v>16</v>
      </c>
      <c r="F109" t="s">
        <v>34</v>
      </c>
      <c r="G109" s="73" cm="1">
        <f t="array" ref="G109">INDEX(PPAcfd!$E$28:$T$35,Summary!K109,Summary!L109)</f>
        <v>16724218.114215614</v>
      </c>
      <c r="H109" s="73" cm="1">
        <f t="array" ref="H109">INDEX(SwapSold!$E$28:$T$35,Summary!K109,Summary!L109)</f>
        <v>29343372.679766472</v>
      </c>
      <c r="I109" s="20" cm="1">
        <f t="array" ref="I109">INDEX(DualFuelCM!$E$28:$T$35,Summary!K109,Summary!L109)</f>
        <v>13412841.792010793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MarinusPortlandSnowy</v>
      </c>
      <c r="C110" t="s">
        <v>64</v>
      </c>
      <c r="D110">
        <f t="shared" si="4"/>
        <v>0.95</v>
      </c>
      <c r="E110" t="str">
        <f t="shared" si="8"/>
        <v>Cal-35</v>
      </c>
      <c r="F110" t="s">
        <v>34</v>
      </c>
      <c r="G110" s="73" cm="1">
        <f t="array" ref="G110">INDEX(PPAcfd!$E$28:$T$35,Summary!K110,Summary!L110)</f>
        <v>7910371.6844031243</v>
      </c>
      <c r="H110" s="73" cm="1">
        <f t="array" ref="H110">INDEX(SwapSold!$E$28:$T$35,Summary!K110,Summary!L110)</f>
        <v>16035046.537058566</v>
      </c>
      <c r="I110" s="20" cm="1">
        <f t="array" ref="I110">INDEX(DualFuelCM!$E$28:$T$35,Summary!K110,Summary!L110)</f>
        <v>9694501.5938808713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MarinusPortlandSnowy</v>
      </c>
      <c r="C111" t="s">
        <v>64</v>
      </c>
      <c r="D111">
        <f t="shared" si="4"/>
        <v>0.75</v>
      </c>
      <c r="E111" t="str">
        <f t="shared" si="8"/>
        <v>Cal-35</v>
      </c>
      <c r="F111" t="s">
        <v>34</v>
      </c>
      <c r="G111" s="73" cm="1">
        <f t="array" ref="G111">INDEX(PPAcfd!$E$28:$T$35,Summary!K111,Summary!L111)</f>
        <v>4482404.0919007836</v>
      </c>
      <c r="H111" s="73" cm="1">
        <f t="array" ref="H111">INDEX(SwapSold!$E$28:$T$35,Summary!K111,Summary!L111)</f>
        <v>6598979.9297147514</v>
      </c>
      <c r="I111" s="20" cm="1">
        <f t="array" ref="I111">INDEX(DualFuelCM!$E$28:$T$35,Summary!K111,Summary!L111)</f>
        <v>8244957.4730429901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MarinusPortlandSnowy</v>
      </c>
      <c r="C112" t="s">
        <v>64</v>
      </c>
      <c r="D112">
        <f t="shared" si="4"/>
        <v>0.5</v>
      </c>
      <c r="E112" t="str">
        <f t="shared" si="8"/>
        <v>Cal-35</v>
      </c>
      <c r="F112" t="s">
        <v>34</v>
      </c>
      <c r="G112" s="73" cm="1">
        <f t="array" ref="G112">INDEX(PPAcfd!$E$28:$T$35,Summary!K112,Summary!L112)</f>
        <v>1481108.5935978345</v>
      </c>
      <c r="H112" s="73" cm="1">
        <f t="array" ref="H112">INDEX(SwapSold!$E$28:$T$35,Summary!K112,Summary!L112)</f>
        <v>274495.71566139278</v>
      </c>
      <c r="I112" s="20" cm="1">
        <f t="array" ref="I112">INDEX(DualFuelCM!$E$28:$T$35,Summary!K112,Summary!L112)</f>
        <v>7260272.0359165994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MarinusPortlandSnowy</v>
      </c>
      <c r="C113" t="s">
        <v>64</v>
      </c>
      <c r="D113">
        <f t="shared" si="4"/>
        <v>0.25</v>
      </c>
      <c r="E113" t="str">
        <f t="shared" si="8"/>
        <v>Cal-35</v>
      </c>
      <c r="F113" t="s">
        <v>34</v>
      </c>
      <c r="G113" s="73" cm="1">
        <f t="array" ref="G113">INDEX(PPAcfd!$E$28:$T$35,Summary!K113,Summary!L113)</f>
        <v>-3393061.313825211</v>
      </c>
      <c r="H113" s="73" cm="1">
        <f t="array" ref="H113">INDEX(SwapSold!$E$28:$T$35,Summary!K113,Summary!L113)</f>
        <v>-4560513.9759418201</v>
      </c>
      <c r="I113" s="20" cm="1">
        <f t="array" ref="I113">INDEX(DualFuelCM!$E$28:$T$35,Summary!K113,Summary!L113)</f>
        <v>5955754.1566267218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MarinusPortlandSnowy</v>
      </c>
      <c r="C114" t="s">
        <v>64</v>
      </c>
      <c r="D114">
        <f t="shared" si="4"/>
        <v>0.05</v>
      </c>
      <c r="E114" t="str">
        <f t="shared" si="8"/>
        <v>Cal-35</v>
      </c>
      <c r="F114" t="s">
        <v>34</v>
      </c>
      <c r="G114" s="73" cm="1">
        <f t="array" ref="G114">INDEX(PPAcfd!$E$28:$T$35,Summary!K114,Summary!L114)</f>
        <v>-9834890.6342067532</v>
      </c>
      <c r="H114" s="73" cm="1">
        <f t="array" ref="H114">INDEX(SwapSold!$E$28:$T$35,Summary!K114,Summary!L114)</f>
        <v>-10670372.867950181</v>
      </c>
      <c r="I114" s="20" cm="1">
        <f t="array" ref="I114">INDEX(DualFuelCM!$E$28:$T$35,Summary!K114,Summary!L114)</f>
        <v>4189315.2915823106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MarinusPortlandSnowy</v>
      </c>
      <c r="C115" t="s">
        <v>64</v>
      </c>
      <c r="D115">
        <f t="shared" si="4"/>
        <v>0</v>
      </c>
      <c r="E115" t="str">
        <f t="shared" si="8"/>
        <v>Cal-35</v>
      </c>
      <c r="F115" t="s">
        <v>34</v>
      </c>
      <c r="G115" s="73" cm="1">
        <f t="array" ref="G115">INDEX(PPAcfd!$E$28:$T$35,Summary!K115,Summary!L115)</f>
        <v>-13759848.05035246</v>
      </c>
      <c r="H115" s="73" cm="1">
        <f t="array" ref="H115">INDEX(SwapSold!$E$28:$T$35,Summary!K115,Summary!L115)</f>
        <v>-22594713.120383602</v>
      </c>
      <c r="I115" s="20" cm="1">
        <f t="array" ref="I115">INDEX(DualFuelCM!$E$28:$T$35,Summary!K115,Summary!L115)</f>
        <v>2603237.9468400977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MarinusPortlandSnowy</v>
      </c>
      <c r="C116" t="s">
        <v>64</v>
      </c>
      <c r="D116" t="str">
        <f t="shared" si="4"/>
        <v>avg</v>
      </c>
      <c r="E116" t="str">
        <f t="shared" si="8"/>
        <v>Cal-35</v>
      </c>
      <c r="F116" t="s">
        <v>34</v>
      </c>
      <c r="G116" s="73" cm="1">
        <f t="array" ref="G116">INDEX(PPAcfd!$E$28:$T$35,Summary!K116,Summary!L116)</f>
        <v>388981.19437142805</v>
      </c>
      <c r="H116" s="73" cm="1">
        <f t="array" ref="H116">INDEX(SwapSold!$E$28:$T$35,Summary!K116,Summary!L116)</f>
        <v>1253583.9932404005</v>
      </c>
      <c r="I116" s="20" cm="1">
        <f t="array" ref="I116">INDEX(DualFuelCM!$E$28:$T$35,Summary!K116,Summary!L116)</f>
        <v>7096596.2702969657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MarinusPortlandSnowy</v>
      </c>
      <c r="C117" t="s">
        <v>64</v>
      </c>
      <c r="D117">
        <f t="shared" si="4"/>
        <v>1</v>
      </c>
      <c r="E117" t="s">
        <v>17</v>
      </c>
      <c r="F117" t="s">
        <v>34</v>
      </c>
      <c r="G117" s="73" cm="1">
        <f t="array" ref="G117">INDEX(PPAcfd!$E$28:$T$35,Summary!K117,Summary!L117)</f>
        <v>19478692.529217634</v>
      </c>
      <c r="H117" s="73" cm="1">
        <f t="array" ref="H117">INDEX(SwapSold!$E$28:$T$35,Summary!K117,Summary!L117)</f>
        <v>30973158.138263527</v>
      </c>
      <c r="I117" s="20" cm="1">
        <f t="array" ref="I117">INDEX(DualFuelCM!$E$28:$T$35,Summary!K117,Summary!L117)</f>
        <v>14404491.373655694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MarinusPortlandSnowy</v>
      </c>
      <c r="C118" t="s">
        <v>64</v>
      </c>
      <c r="D118">
        <f t="shared" si="4"/>
        <v>0.95</v>
      </c>
      <c r="E118" t="str">
        <f t="shared" si="8"/>
        <v>Cal-36</v>
      </c>
      <c r="F118" t="s">
        <v>34</v>
      </c>
      <c r="G118" s="73" cm="1">
        <f t="array" ref="G118">INDEX(PPAcfd!$E$28:$T$35,Summary!K118,Summary!L118)</f>
        <v>9632764.9297917951</v>
      </c>
      <c r="H118" s="73" cm="1">
        <f t="array" ref="H118">INDEX(SwapSold!$E$28:$T$35,Summary!K118,Summary!L118)</f>
        <v>18029184.699372664</v>
      </c>
      <c r="I118" s="20" cm="1">
        <f t="array" ref="I118">INDEX(DualFuelCM!$E$28:$T$35,Summary!K118,Summary!L118)</f>
        <v>10266802.338924203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MarinusPortlandSnowy</v>
      </c>
      <c r="C119" t="s">
        <v>64</v>
      </c>
      <c r="D119">
        <f t="shared" si="4"/>
        <v>0.75</v>
      </c>
      <c r="E119" t="str">
        <f t="shared" si="8"/>
        <v>Cal-36</v>
      </c>
      <c r="F119" t="s">
        <v>34</v>
      </c>
      <c r="G119" s="73" cm="1">
        <f t="array" ref="G119">INDEX(PPAcfd!$E$28:$T$35,Summary!K119,Summary!L119)</f>
        <v>6882026.0262908656</v>
      </c>
      <c r="H119" s="73" cm="1">
        <f t="array" ref="H119">INDEX(SwapSold!$E$28:$T$35,Summary!K119,Summary!L119)</f>
        <v>7451603.4435423212</v>
      </c>
      <c r="I119" s="20" cm="1">
        <f t="array" ref="I119">INDEX(DualFuelCM!$E$28:$T$35,Summary!K119,Summary!L119)</f>
        <v>8920798.564376004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MarinusPortlandSnowy</v>
      </c>
      <c r="C120" t="s">
        <v>64</v>
      </c>
      <c r="D120">
        <f t="shared" si="4"/>
        <v>0.5</v>
      </c>
      <c r="E120" t="str">
        <f t="shared" ref="E120:E132" si="11">E119</f>
        <v>Cal-36</v>
      </c>
      <c r="F120" t="s">
        <v>34</v>
      </c>
      <c r="G120" s="73" cm="1">
        <f t="array" ref="G120">INDEX(PPAcfd!$E$28:$T$35,Summary!K120,Summary!L120)</f>
        <v>4088658.5647994261</v>
      </c>
      <c r="H120" s="73" cm="1">
        <f t="array" ref="H120">INDEX(SwapSold!$E$28:$T$35,Summary!K120,Summary!L120)</f>
        <v>374445.90678285388</v>
      </c>
      <c r="I120" s="20" cm="1">
        <f t="array" ref="I120">INDEX(DualFuelCM!$E$28:$T$35,Summary!K120,Summary!L120)</f>
        <v>7944280.5741174286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MarinusPortlandSnowy</v>
      </c>
      <c r="C121" t="s">
        <v>64</v>
      </c>
      <c r="D121">
        <f t="shared" si="4"/>
        <v>0.25</v>
      </c>
      <c r="E121" t="str">
        <f t="shared" si="11"/>
        <v>Cal-36</v>
      </c>
      <c r="F121" t="s">
        <v>34</v>
      </c>
      <c r="G121" s="73" cm="1">
        <f t="array" ref="G121">INDEX(PPAcfd!$E$28:$T$35,Summary!K121,Summary!L121)</f>
        <v>-1604105.0843706292</v>
      </c>
      <c r="H121" s="73" cm="1">
        <f t="array" ref="H121">INDEX(SwapSold!$E$28:$T$35,Summary!K121,Summary!L121)</f>
        <v>-4388419.4750104537</v>
      </c>
      <c r="I121" s="20" cm="1">
        <f t="array" ref="I121">INDEX(DualFuelCM!$E$28:$T$35,Summary!K121,Summary!L121)</f>
        <v>6460784.1402992019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MarinusPortlandSnowy</v>
      </c>
      <c r="C122" t="s">
        <v>64</v>
      </c>
      <c r="D122">
        <f t="shared" si="4"/>
        <v>0.05</v>
      </c>
      <c r="E122" t="str">
        <f t="shared" si="11"/>
        <v>Cal-36</v>
      </c>
      <c r="F122" t="s">
        <v>34</v>
      </c>
      <c r="G122" s="73" cm="1">
        <f t="array" ref="G122">INDEX(PPAcfd!$E$28:$T$35,Summary!K122,Summary!L122)</f>
        <v>-9310553.0377749149</v>
      </c>
      <c r="H122" s="73" cm="1">
        <f t="array" ref="H122">INDEX(SwapSold!$E$28:$T$35,Summary!K122,Summary!L122)</f>
        <v>-9857888.713589007</v>
      </c>
      <c r="I122" s="20" cm="1">
        <f t="array" ref="I122">INDEX(DualFuelCM!$E$28:$T$35,Summary!K122,Summary!L122)</f>
        <v>4435173.8988223765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MarinusPortlandSnowy</v>
      </c>
      <c r="C123" t="s">
        <v>64</v>
      </c>
      <c r="D123">
        <f t="shared" si="4"/>
        <v>0</v>
      </c>
      <c r="E123" t="str">
        <f t="shared" si="11"/>
        <v>Cal-36</v>
      </c>
      <c r="F123" t="s">
        <v>34</v>
      </c>
      <c r="G123" s="73" cm="1">
        <f t="array" ref="G123">INDEX(PPAcfd!$E$28:$T$35,Summary!K123,Summary!L123)</f>
        <v>-13672467.865387287</v>
      </c>
      <c r="H123" s="73" cm="1">
        <f t="array" ref="H123">INDEX(SwapSold!$E$28:$T$35,Summary!K123,Summary!L123)</f>
        <v>-21980408.879857164</v>
      </c>
      <c r="I123" s="20" cm="1">
        <f t="array" ref="I123">INDEX(DualFuelCM!$E$28:$T$35,Summary!K123,Summary!L123)</f>
        <v>2731803.3528481522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MarinusPortlandSnowy</v>
      </c>
      <c r="C124" t="s">
        <v>64</v>
      </c>
      <c r="D124" t="str">
        <f t="shared" si="4"/>
        <v>avg</v>
      </c>
      <c r="E124" t="str">
        <f t="shared" si="11"/>
        <v>Cal-36</v>
      </c>
      <c r="F124" t="s">
        <v>34</v>
      </c>
      <c r="G124" s="73" cm="1">
        <f t="array" ref="G124">INDEX(PPAcfd!$E$28:$T$35,Summary!K124,Summary!L124)</f>
        <v>2365105.8340397938</v>
      </c>
      <c r="H124" s="73" cm="1">
        <f t="array" ref="H124">INDEX(SwapSold!$E$28:$T$35,Summary!K124,Summary!L124)</f>
        <v>1939893.7187369431</v>
      </c>
      <c r="I124" s="20" cm="1">
        <f t="array" ref="I124">INDEX(DualFuelCM!$E$28:$T$35,Summary!K124,Summary!L124)</f>
        <v>7664181.9842779925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MarinusPortlandSnowy</v>
      </c>
      <c r="C125" t="s">
        <v>64</v>
      </c>
      <c r="D125">
        <f t="shared" si="4"/>
        <v>1</v>
      </c>
      <c r="E125" t="s">
        <v>18</v>
      </c>
      <c r="F125" t="s">
        <v>34</v>
      </c>
      <c r="G125" s="73" cm="1">
        <f t="array" ref="G125">INDEX(PPAcfd!$E$28:$T$35,Summary!K125,Summary!L125)</f>
        <v>16247754.280443411</v>
      </c>
      <c r="H125" s="73" cm="1">
        <f t="array" ref="H125">INDEX(SwapSold!$E$28:$T$35,Summary!K125,Summary!L125)</f>
        <v>32061633.064332567</v>
      </c>
      <c r="I125" s="20" cm="1">
        <f t="array" ref="I125">INDEX(DualFuelCM!$E$28:$T$35,Summary!K125,Summary!L125)</f>
        <v>13901583.888031622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MarinusPortlandSnowy</v>
      </c>
      <c r="C126" t="s">
        <v>64</v>
      </c>
      <c r="D126">
        <f t="shared" si="4"/>
        <v>0.95</v>
      </c>
      <c r="E126" t="str">
        <f t="shared" si="11"/>
        <v>Cal-37</v>
      </c>
      <c r="F126" t="s">
        <v>34</v>
      </c>
      <c r="G126" s="73" cm="1">
        <f t="array" ref="G126">INDEX(PPAcfd!$E$28:$T$35,Summary!K126,Summary!L126)</f>
        <v>8649250.1418337543</v>
      </c>
      <c r="H126" s="73" cm="1">
        <f t="array" ref="H126">INDEX(SwapSold!$E$28:$T$35,Summary!K126,Summary!L126)</f>
        <v>19262159.915653717</v>
      </c>
      <c r="I126" s="20" cm="1">
        <f t="array" ref="I126">INDEX(DualFuelCM!$E$28:$T$35,Summary!K126,Summary!L126)</f>
        <v>10257056.107405847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MarinusPortlandSnowy</v>
      </c>
      <c r="C127" t="s">
        <v>64</v>
      </c>
      <c r="D127">
        <f t="shared" si="4"/>
        <v>0.75</v>
      </c>
      <c r="E127" t="str">
        <f t="shared" si="11"/>
        <v>Cal-37</v>
      </c>
      <c r="F127" t="s">
        <v>34</v>
      </c>
      <c r="G127" s="73" cm="1">
        <f t="array" ref="G127">INDEX(PPAcfd!$E$28:$T$35,Summary!K127,Summary!L127)</f>
        <v>5827304.168137433</v>
      </c>
      <c r="H127" s="73" cm="1">
        <f t="array" ref="H127">INDEX(SwapSold!$E$28:$T$35,Summary!K127,Summary!L127)</f>
        <v>7646160.7042221548</v>
      </c>
      <c r="I127" s="20" cm="1">
        <f t="array" ref="I127">INDEX(DualFuelCM!$E$28:$T$35,Summary!K127,Summary!L127)</f>
        <v>8893198.3241454214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MarinusPortlandSnowy</v>
      </c>
      <c r="C128" t="s">
        <v>64</v>
      </c>
      <c r="D128">
        <f t="shared" si="4"/>
        <v>0.5</v>
      </c>
      <c r="E128" t="str">
        <f t="shared" si="11"/>
        <v>Cal-37</v>
      </c>
      <c r="F128" t="s">
        <v>34</v>
      </c>
      <c r="G128" s="73" cm="1">
        <f t="array" ref="G128">INDEX(PPAcfd!$E$28:$T$35,Summary!K128,Summary!L128)</f>
        <v>2821009.7353446377</v>
      </c>
      <c r="H128" s="73" cm="1">
        <f t="array" ref="H128">INDEX(SwapSold!$E$28:$T$35,Summary!K128,Summary!L128)</f>
        <v>328498.21846108593</v>
      </c>
      <c r="I128" s="20" cm="1">
        <f t="array" ref="I128">INDEX(DualFuelCM!$E$28:$T$35,Summary!K128,Summary!L128)</f>
        <v>7875872.219321656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MarinusPortlandSnowy</v>
      </c>
      <c r="C129" t="s">
        <v>64</v>
      </c>
      <c r="D129">
        <f t="shared" si="4"/>
        <v>0.25</v>
      </c>
      <c r="E129" t="str">
        <f t="shared" si="11"/>
        <v>Cal-37</v>
      </c>
      <c r="F129" t="s">
        <v>34</v>
      </c>
      <c r="G129" s="73" cm="1">
        <f t="array" ref="G129">INDEX(PPAcfd!$E$28:$T$35,Summary!K129,Summary!L129)</f>
        <v>-3100396.1432114597</v>
      </c>
      <c r="H129" s="73" cm="1">
        <f t="array" ref="H129">INDEX(SwapSold!$E$28:$T$35,Summary!K129,Summary!L129)</f>
        <v>-4652840.6885647131</v>
      </c>
      <c r="I129" s="20" cm="1">
        <f t="array" ref="I129">INDEX(DualFuelCM!$E$28:$T$35,Summary!K129,Summary!L129)</f>
        <v>6345552.4238494076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MarinusPortlandSnowy</v>
      </c>
      <c r="C130" t="s">
        <v>64</v>
      </c>
      <c r="D130">
        <f t="shared" si="4"/>
        <v>0.05</v>
      </c>
      <c r="E130" t="str">
        <f t="shared" si="11"/>
        <v>Cal-37</v>
      </c>
      <c r="F130" t="s">
        <v>34</v>
      </c>
      <c r="G130" s="73" cm="1">
        <f t="array" ref="G130">INDEX(PPAcfd!$E$28:$T$35,Summary!K130,Summary!L130)</f>
        <v>-11416013.959315803</v>
      </c>
      <c r="H130" s="73" cm="1">
        <f t="array" ref="H130">INDEX(SwapSold!$E$28:$T$35,Summary!K130,Summary!L130)</f>
        <v>-10362664.857901851</v>
      </c>
      <c r="I130" s="20" cm="1">
        <f t="array" ref="I130">INDEX(DualFuelCM!$E$28:$T$35,Summary!K130,Summary!L130)</f>
        <v>4208414.4486330012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MarinusPortlandSnowy</v>
      </c>
      <c r="C131" t="s">
        <v>64</v>
      </c>
      <c r="D131">
        <f t="shared" si="4"/>
        <v>0</v>
      </c>
      <c r="E131" t="str">
        <f t="shared" si="11"/>
        <v>Cal-37</v>
      </c>
      <c r="F131" t="s">
        <v>34</v>
      </c>
      <c r="G131" s="73" cm="1">
        <f t="array" ref="G131">INDEX(PPAcfd!$E$28:$T$35,Summary!K131,Summary!L131)</f>
        <v>-16621443.069393981</v>
      </c>
      <c r="H131" s="73" cm="1">
        <f t="array" ref="H131">INDEX(SwapSold!$E$28:$T$35,Summary!K131,Summary!L131)</f>
        <v>-20766323.360435199</v>
      </c>
      <c r="I131" s="20" cm="1">
        <f t="array" ref="I131">INDEX(DualFuelCM!$E$28:$T$35,Summary!K131,Summary!L131)</f>
        <v>2451835.1978240469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MarinusPortlandSnowy</v>
      </c>
      <c r="C132" t="s">
        <v>64</v>
      </c>
      <c r="D132" t="str">
        <f t="shared" si="4"/>
        <v>avg</v>
      </c>
      <c r="E132" t="str">
        <f t="shared" si="11"/>
        <v>Cal-37</v>
      </c>
      <c r="F132" t="s">
        <v>34</v>
      </c>
      <c r="G132" s="73" cm="1">
        <f t="array" ref="G132">INDEX(PPAcfd!$E$28:$T$35,Summary!K132,Summary!L132)</f>
        <v>1023599.67506492</v>
      </c>
      <c r="H132" s="73" cm="1">
        <f t="array" ref="H132">INDEX(SwapSold!$E$28:$T$35,Summary!K132,Summary!L132)</f>
        <v>2012805.0236130464</v>
      </c>
      <c r="I132" s="20" cm="1">
        <f t="array" ref="I132">INDEX(DualFuelCM!$E$28:$T$35,Summary!K132,Summary!L132)</f>
        <v>7571226.4689680981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MarinusPortlandSnowy</v>
      </c>
      <c r="C133" t="s">
        <v>64</v>
      </c>
      <c r="D133">
        <f t="shared" si="4"/>
        <v>1</v>
      </c>
      <c r="E133" t="str">
        <f>E5</f>
        <v>Cal-22</v>
      </c>
      <c r="F133" t="s">
        <v>44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9520609.1345546488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MarinusPortlandSnowy</v>
      </c>
      <c r="C134" t="s">
        <v>64</v>
      </c>
      <c r="D134">
        <f t="shared" si="4"/>
        <v>0.95</v>
      </c>
      <c r="E134" t="str">
        <f t="shared" ref="E134:E260" si="13">E6</f>
        <v>Cal-22</v>
      </c>
      <c r="F134" t="s">
        <v>44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4797087.2472089455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MarinusPortlandSnowy</v>
      </c>
      <c r="C135" t="s">
        <v>64</v>
      </c>
      <c r="D135">
        <f t="shared" si="4"/>
        <v>0.75</v>
      </c>
      <c r="E135" t="str">
        <f t="shared" si="13"/>
        <v>Cal-22</v>
      </c>
      <c r="F135" t="s">
        <v>44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2087643.056114797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MarinusPortlandSnowy</v>
      </c>
      <c r="C136" t="s">
        <v>64</v>
      </c>
      <c r="D136">
        <f t="shared" si="4"/>
        <v>0.5</v>
      </c>
      <c r="E136" t="str">
        <f t="shared" si="13"/>
        <v>Cal-22</v>
      </c>
      <c r="F136" t="s">
        <v>44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3.1121771826292388E-9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MarinusPortlandSnowy</v>
      </c>
      <c r="C137" t="s">
        <v>64</v>
      </c>
      <c r="D137">
        <f t="shared" si="4"/>
        <v>0.25</v>
      </c>
      <c r="E137" t="str">
        <f t="shared" si="13"/>
        <v>Cal-22</v>
      </c>
      <c r="F137" t="s">
        <v>44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-2251371.8705932107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MarinusPortlandSnowy</v>
      </c>
      <c r="C138" t="s">
        <v>64</v>
      </c>
      <c r="D138">
        <f t="shared" si="4"/>
        <v>0.05</v>
      </c>
      <c r="E138" t="str">
        <f t="shared" si="13"/>
        <v>Cal-22</v>
      </c>
      <c r="F138" t="s">
        <v>44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-5560398.5991969854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MarinusPortlandSnowy</v>
      </c>
      <c r="C139" t="s">
        <v>64</v>
      </c>
      <c r="D139">
        <f t="shared" si="4"/>
        <v>0</v>
      </c>
      <c r="E139" t="str">
        <f t="shared" si="13"/>
        <v>Cal-22</v>
      </c>
      <c r="F139" t="s">
        <v>44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-14431944.636252841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MarinusPortlandSnowy</v>
      </c>
      <c r="C140" t="s">
        <v>64</v>
      </c>
      <c r="D140" t="str">
        <f t="shared" si="4"/>
        <v>avg</v>
      </c>
      <c r="E140" t="str">
        <f t="shared" si="13"/>
        <v>Cal-22</v>
      </c>
      <c r="F140" t="s">
        <v>44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-152838.21671320853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MarinusPortlandSnowy</v>
      </c>
      <c r="C141" t="s">
        <v>64</v>
      </c>
      <c r="D141">
        <f t="shared" si="4"/>
        <v>1</v>
      </c>
      <c r="E141" t="str">
        <f t="shared" si="13"/>
        <v>Cal-23</v>
      </c>
      <c r="F141" t="s">
        <v>44</v>
      </c>
      <c r="G141" s="73" cm="1">
        <f t="array" ref="G141">INDEX(PPAcfd!$E$28:$T$35,Summary!K141,Summary!L141)</f>
        <v>28566039.744818877</v>
      </c>
      <c r="H141" s="73" cm="1">
        <f t="array" ref="H141">INDEX(SwapSold!$E$28:$T$35,Summary!K141,Summary!L141)</f>
        <v>15056015.572754061</v>
      </c>
      <c r="I141" s="20" cm="1">
        <f t="array" ref="I141">INDEX('2hBatteryCM'!$E$28:$T$35,Summary!K141,Summary!L141)</f>
        <v>10650281.083637893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MarinusPortlandSnowy</v>
      </c>
      <c r="C142" t="s">
        <v>64</v>
      </c>
      <c r="D142">
        <f t="shared" si="4"/>
        <v>0.95</v>
      </c>
      <c r="E142" t="str">
        <f t="shared" si="13"/>
        <v>Cal-23</v>
      </c>
      <c r="F142" t="s">
        <v>44</v>
      </c>
      <c r="G142" s="73" cm="1">
        <f t="array" ref="G142">INDEX(PPAcfd!$E$28:$T$35,Summary!K142,Summary!L142)</f>
        <v>20053397.867657121</v>
      </c>
      <c r="H142" s="73" cm="1">
        <f t="array" ref="H142">INDEX(SwapSold!$E$28:$T$35,Summary!K142,Summary!L142)</f>
        <v>6411070.6168718068</v>
      </c>
      <c r="I142" s="20" cm="1">
        <f t="array" ref="I142">INDEX('2hBatteryCM'!$E$28:$T$35,Summary!K142,Summary!L142)</f>
        <v>7794660.0205758605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MarinusPortlandSnowy</v>
      </c>
      <c r="C143" t="s">
        <v>64</v>
      </c>
      <c r="D143">
        <f t="shared" si="4"/>
        <v>0.75</v>
      </c>
      <c r="E143" t="str">
        <f t="shared" si="13"/>
        <v>Cal-23</v>
      </c>
      <c r="F143" t="s">
        <v>44</v>
      </c>
      <c r="G143" s="73" cm="1">
        <f t="array" ref="G143">INDEX(PPAcfd!$E$28:$T$35,Summary!K143,Summary!L143)</f>
        <v>13614829.827161105</v>
      </c>
      <c r="H143" s="73" cm="1">
        <f t="array" ref="H143">INDEX(SwapSold!$E$28:$T$35,Summary!K143,Summary!L143)</f>
        <v>2747462.3453056416</v>
      </c>
      <c r="I143" s="20" cm="1">
        <f t="array" ref="I143">INDEX('2hBatteryCM'!$E$28:$T$35,Summary!K143,Summary!L143)</f>
        <v>6434219.2965804795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MarinusPortlandSnowy</v>
      </c>
      <c r="C144" t="s">
        <v>64</v>
      </c>
      <c r="D144">
        <f t="shared" si="4"/>
        <v>0.5</v>
      </c>
      <c r="E144" t="str">
        <f t="shared" si="13"/>
        <v>Cal-23</v>
      </c>
      <c r="F144" t="s">
        <v>44</v>
      </c>
      <c r="G144" s="73" cm="1">
        <f t="array" ref="G144">INDEX(PPAcfd!$E$28:$T$35,Summary!K144,Summary!L144)</f>
        <v>8293069.7662406433</v>
      </c>
      <c r="H144" s="73" cm="1">
        <f t="array" ref="H144">INDEX(SwapSold!$E$28:$T$35,Summary!K144,Summary!L144)</f>
        <v>-352.05964914322863</v>
      </c>
      <c r="I144" s="20" cm="1">
        <f t="array" ref="I144">INDEX('2hBatteryCM'!$E$28:$T$35,Summary!K144,Summary!L144)</f>
        <v>5596920.5402043713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MarinusPortlandSnowy</v>
      </c>
      <c r="C145" t="s">
        <v>64</v>
      </c>
      <c r="D145">
        <f t="shared" si="4"/>
        <v>0.25</v>
      </c>
      <c r="E145" t="str">
        <f t="shared" si="13"/>
        <v>Cal-23</v>
      </c>
      <c r="F145" t="s">
        <v>44</v>
      </c>
      <c r="G145" s="73" cm="1">
        <f t="array" ref="G145">INDEX(PPAcfd!$E$28:$T$35,Summary!K145,Summary!L145)</f>
        <v>6033638.4153489191</v>
      </c>
      <c r="H145" s="73" cm="1">
        <f t="array" ref="H145">INDEX(SwapSold!$E$28:$T$35,Summary!K145,Summary!L145)</f>
        <v>-3028953.1174792596</v>
      </c>
      <c r="I145" s="20" cm="1">
        <f t="array" ref="I145">INDEX('2hBatteryCM'!$E$28:$T$35,Summary!K145,Summary!L145)</f>
        <v>4776887.8670569919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MarinusPortlandSnowy</v>
      </c>
      <c r="C146" t="s">
        <v>64</v>
      </c>
      <c r="D146">
        <f t="shared" si="4"/>
        <v>0.05</v>
      </c>
      <c r="E146" t="str">
        <f t="shared" si="13"/>
        <v>Cal-23</v>
      </c>
      <c r="F146" t="s">
        <v>44</v>
      </c>
      <c r="G146" s="73" cm="1">
        <f t="array" ref="G146">INDEX(PPAcfd!$E$28:$T$35,Summary!K146,Summary!L146)</f>
        <v>2223356.5953277797</v>
      </c>
      <c r="H146" s="73" cm="1">
        <f t="array" ref="H146">INDEX(SwapSold!$E$28:$T$35,Summary!K146,Summary!L146)</f>
        <v>-7517011.4062134642</v>
      </c>
      <c r="I146" s="20" cm="1">
        <f t="array" ref="I146">INDEX('2hBatteryCM'!$E$28:$T$35,Summary!K146,Summary!L146)</f>
        <v>3828053.3807629962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MarinusPortlandSnowy</v>
      </c>
      <c r="C147" t="s">
        <v>64</v>
      </c>
      <c r="D147">
        <f t="shared" si="4"/>
        <v>0</v>
      </c>
      <c r="E147" t="str">
        <f t="shared" si="13"/>
        <v>Cal-23</v>
      </c>
      <c r="F147" t="s">
        <v>44</v>
      </c>
      <c r="G147" s="73" cm="1">
        <f t="array" ref="G147">INDEX(PPAcfd!$E$28:$T$35,Summary!K147,Summary!L147)</f>
        <v>-2760843.3567973408</v>
      </c>
      <c r="H147" s="73" cm="1">
        <f t="array" ref="H147">INDEX(SwapSold!$E$28:$T$35,Summary!K147,Summary!L147)</f>
        <v>-18488548.14399495</v>
      </c>
      <c r="I147" s="20" cm="1">
        <f t="array" ref="I147">INDEX('2hBatteryCM'!$E$28:$T$35,Summary!K147,Summary!L147)</f>
        <v>1979152.4070384912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MarinusPortlandSnowy</v>
      </c>
      <c r="C148" t="s">
        <v>64</v>
      </c>
      <c r="D148" t="str">
        <f t="shared" si="4"/>
        <v>avg</v>
      </c>
      <c r="E148" t="str">
        <f t="shared" si="13"/>
        <v>Cal-23</v>
      </c>
      <c r="F148" t="s">
        <v>44</v>
      </c>
      <c r="G148" s="73" cm="1">
        <f t="array" ref="G148">INDEX(PPAcfd!$E$28:$T$35,Summary!K148,Summary!L148)</f>
        <v>9916997.1262300704</v>
      </c>
      <c r="H148" s="73" cm="1">
        <f t="array" ref="H148">INDEX(SwapSold!$E$28:$T$35,Summary!K148,Summary!L148)</f>
        <v>-228741.06060059948</v>
      </c>
      <c r="I148" s="20" cm="1">
        <f t="array" ref="I148">INDEX('2hBatteryCM'!$E$28:$T$35,Summary!K148,Summary!L148)</f>
        <v>5665317.9589178516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MarinusPortlandSnowy</v>
      </c>
      <c r="C149" t="s">
        <v>64</v>
      </c>
      <c r="D149">
        <f t="shared" si="4"/>
        <v>1</v>
      </c>
      <c r="E149" t="str">
        <f t="shared" si="13"/>
        <v>Cal-24</v>
      </c>
      <c r="F149" t="s">
        <v>44</v>
      </c>
      <c r="G149" s="73" cm="1">
        <f t="array" ref="G149">INDEX(PPAcfd!$E$28:$T$35,Summary!K149,Summary!L149)</f>
        <v>19179000.014053375</v>
      </c>
      <c r="H149" s="73" cm="1">
        <f t="array" ref="H149">INDEX(SwapSold!$E$28:$T$35,Summary!K149,Summary!L149)</f>
        <v>13130612.239259241</v>
      </c>
      <c r="I149" s="20" cm="1">
        <f t="array" ref="I149">INDEX('2hBatteryCM'!$E$28:$T$35,Summary!K149,Summary!L149)</f>
        <v>10617786.395739466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MarinusPortlandSnowy</v>
      </c>
      <c r="C150" t="s">
        <v>64</v>
      </c>
      <c r="D150">
        <f t="shared" si="4"/>
        <v>0.95</v>
      </c>
      <c r="E150" t="str">
        <f t="shared" si="13"/>
        <v>Cal-24</v>
      </c>
      <c r="F150" t="s">
        <v>44</v>
      </c>
      <c r="G150" s="73" cm="1">
        <f t="array" ref="G150">INDEX(PPAcfd!$E$28:$T$35,Summary!K150,Summary!L150)</f>
        <v>12814810.71424228</v>
      </c>
      <c r="H150" s="73" cm="1">
        <f t="array" ref="H150">INDEX(SwapSold!$E$28:$T$35,Summary!K150,Summary!L150)</f>
        <v>6652050.2680542292</v>
      </c>
      <c r="I150" s="20" cm="1">
        <f t="array" ref="I150">INDEX('2hBatteryCM'!$E$28:$T$35,Summary!K150,Summary!L150)</f>
        <v>7730988.8790378468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MarinusPortlandSnowy</v>
      </c>
      <c r="C151" t="s">
        <v>64</v>
      </c>
      <c r="D151">
        <f t="shared" si="4"/>
        <v>0.75</v>
      </c>
      <c r="E151" t="str">
        <f t="shared" si="13"/>
        <v>Cal-24</v>
      </c>
      <c r="F151" t="s">
        <v>44</v>
      </c>
      <c r="G151" s="73" cm="1">
        <f t="array" ref="G151">INDEX(PPAcfd!$E$28:$T$35,Summary!K151,Summary!L151)</f>
        <v>7218284.8792932946</v>
      </c>
      <c r="H151" s="73" cm="1">
        <f t="array" ref="H151">INDEX(SwapSold!$E$28:$T$35,Summary!K151,Summary!L151)</f>
        <v>2826147.0563919577</v>
      </c>
      <c r="I151" s="20" cm="1">
        <f t="array" ref="I151">INDEX('2hBatteryCM'!$E$28:$T$35,Summary!K151,Summary!L151)</f>
        <v>6388341.4487166665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MarinusPortlandSnowy</v>
      </c>
      <c r="C152" t="s">
        <v>64</v>
      </c>
      <c r="D152">
        <f t="shared" si="4"/>
        <v>0.5</v>
      </c>
      <c r="E152" t="str">
        <f t="shared" si="13"/>
        <v>Cal-24</v>
      </c>
      <c r="F152" t="s">
        <v>44</v>
      </c>
      <c r="G152" s="73" cm="1">
        <f t="array" ref="G152">INDEX(PPAcfd!$E$28:$T$35,Summary!K152,Summary!L152)</f>
        <v>3378289.3586946107</v>
      </c>
      <c r="H152" s="73" cm="1">
        <f t="array" ref="H152">INDEX(SwapSold!$E$28:$T$35,Summary!K152,Summary!L152)</f>
        <v>49719.333029153342</v>
      </c>
      <c r="I152" s="20" cm="1">
        <f t="array" ref="I152">INDEX('2hBatteryCM'!$E$28:$T$35,Summary!K152,Summary!L152)</f>
        <v>5521884.1697053621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MarinusPortlandSnowy</v>
      </c>
      <c r="C153" t="s">
        <v>64</v>
      </c>
      <c r="D153">
        <f t="shared" si="4"/>
        <v>0.25</v>
      </c>
      <c r="E153" t="str">
        <f t="shared" si="13"/>
        <v>Cal-24</v>
      </c>
      <c r="F153" t="s">
        <v>44</v>
      </c>
      <c r="G153" s="73" cm="1">
        <f t="array" ref="G153">INDEX(PPAcfd!$E$28:$T$35,Summary!K153,Summary!L153)</f>
        <v>893047.68047220027</v>
      </c>
      <c r="H153" s="73" cm="1">
        <f t="array" ref="H153">INDEX(SwapSold!$E$28:$T$35,Summary!K153,Summary!L153)</f>
        <v>-3038348.1451695515</v>
      </c>
      <c r="I153" s="20" cm="1">
        <f t="array" ref="I153">INDEX('2hBatteryCM'!$E$28:$T$35,Summary!K153,Summary!L153)</f>
        <v>4709052.5751487203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MarinusPortlandSnowy</v>
      </c>
      <c r="C154" t="s">
        <v>64</v>
      </c>
      <c r="D154">
        <f t="shared" si="4"/>
        <v>0.05</v>
      </c>
      <c r="E154" t="str">
        <f t="shared" si="13"/>
        <v>Cal-24</v>
      </c>
      <c r="F154" t="s">
        <v>44</v>
      </c>
      <c r="G154" s="73" cm="1">
        <f t="array" ref="G154">INDEX(PPAcfd!$E$28:$T$35,Summary!K154,Summary!L154)</f>
        <v>-2209087.8546852884</v>
      </c>
      <c r="H154" s="73" cm="1">
        <f t="array" ref="H154">INDEX(SwapSold!$E$28:$T$35,Summary!K154,Summary!L154)</f>
        <v>-7308376.0428715236</v>
      </c>
      <c r="I154" s="20" cm="1">
        <f t="array" ref="I154">INDEX('2hBatteryCM'!$E$28:$T$35,Summary!K154,Summary!L154)</f>
        <v>3733560.4951521391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MarinusPortlandSnowy</v>
      </c>
      <c r="C155" t="s">
        <v>64</v>
      </c>
      <c r="D155">
        <f t="shared" si="4"/>
        <v>0</v>
      </c>
      <c r="E155" t="str">
        <f t="shared" si="13"/>
        <v>Cal-24</v>
      </c>
      <c r="F155" t="s">
        <v>44</v>
      </c>
      <c r="G155" s="73" cm="1">
        <f t="array" ref="G155">INDEX(PPAcfd!$E$28:$T$35,Summary!K155,Summary!L155)</f>
        <v>-6993263.6765145119</v>
      </c>
      <c r="H155" s="73" cm="1">
        <f t="array" ref="H155">INDEX(SwapSold!$E$28:$T$35,Summary!K155,Summary!L155)</f>
        <v>-15838280.671291064</v>
      </c>
      <c r="I155" s="20" cm="1">
        <f t="array" ref="I155">INDEX('2hBatteryCM'!$E$28:$T$35,Summary!K155,Summary!L155)</f>
        <v>2192743.3980308427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MarinusPortlandSnowy</v>
      </c>
      <c r="C156" t="s">
        <v>64</v>
      </c>
      <c r="D156" t="str">
        <f t="shared" si="4"/>
        <v>avg</v>
      </c>
      <c r="E156" t="str">
        <f t="shared" si="13"/>
        <v>Cal-24</v>
      </c>
      <c r="F156" t="s">
        <v>44</v>
      </c>
      <c r="G156" s="73" cm="1">
        <f t="array" ref="G156">INDEX(PPAcfd!$E$28:$T$35,Summary!K156,Summary!L156)</f>
        <v>4220054.735712192</v>
      </c>
      <c r="H156" s="73" cm="1">
        <f t="array" ref="H156">INDEX(SwapSold!$E$28:$T$35,Summary!K156,Summary!L156)</f>
        <v>-149304.86821835343</v>
      </c>
      <c r="I156" s="20" cm="1">
        <f t="array" ref="I156">INDEX('2hBatteryCM'!$E$28:$T$35,Summary!K156,Summary!L156)</f>
        <v>5593784.7715639081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MarinusPortlandSnowy</v>
      </c>
      <c r="C157" t="s">
        <v>64</v>
      </c>
      <c r="D157">
        <f t="shared" si="4"/>
        <v>1</v>
      </c>
      <c r="E157" t="str">
        <f t="shared" si="13"/>
        <v>Cal-25</v>
      </c>
      <c r="F157" t="s">
        <v>44</v>
      </c>
      <c r="G157" s="73" cm="1">
        <f t="array" ref="G157">INDEX(PPAcfd!$E$28:$T$35,Summary!K157,Summary!L157)</f>
        <v>17868473.066819534</v>
      </c>
      <c r="H157" s="73" cm="1">
        <f t="array" ref="H157">INDEX(SwapSold!$E$28:$T$35,Summary!K157,Summary!L157)</f>
        <v>12456240.97900039</v>
      </c>
      <c r="I157" s="20" cm="1">
        <f t="array" ref="I157">INDEX('2hBatteryCM'!$E$28:$T$35,Summary!K157,Summary!L157)</f>
        <v>10112512.361588769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MarinusPortlandSnowy</v>
      </c>
      <c r="C158" t="s">
        <v>64</v>
      </c>
      <c r="D158">
        <f t="shared" si="4"/>
        <v>0.95</v>
      </c>
      <c r="E158" t="str">
        <f t="shared" si="13"/>
        <v>Cal-25</v>
      </c>
      <c r="F158" t="s">
        <v>44</v>
      </c>
      <c r="G158" s="73" cm="1">
        <f t="array" ref="G158">INDEX(PPAcfd!$E$28:$T$35,Summary!K158,Summary!L158)</f>
        <v>9961058.1589274127</v>
      </c>
      <c r="H158" s="73" cm="1">
        <f t="array" ref="H158">INDEX(SwapSold!$E$28:$T$35,Summary!K158,Summary!L158)</f>
        <v>6559831.8567539956</v>
      </c>
      <c r="I158" s="20" cm="1">
        <f t="array" ref="I158">INDEX('2hBatteryCM'!$E$28:$T$35,Summary!K158,Summary!L158)</f>
        <v>7582628.637416508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MarinusPortlandSnowy</v>
      </c>
      <c r="C159" t="s">
        <v>64</v>
      </c>
      <c r="D159">
        <f t="shared" si="4"/>
        <v>0.75</v>
      </c>
      <c r="E159" t="str">
        <f t="shared" si="13"/>
        <v>Cal-25</v>
      </c>
      <c r="F159" t="s">
        <v>44</v>
      </c>
      <c r="G159" s="73" cm="1">
        <f t="array" ref="G159">INDEX(PPAcfd!$E$28:$T$35,Summary!K159,Summary!L159)</f>
        <v>4539891.0110584283</v>
      </c>
      <c r="H159" s="73" cm="1">
        <f t="array" ref="H159">INDEX(SwapSold!$E$28:$T$35,Summary!K159,Summary!L159)</f>
        <v>2685143.0694942479</v>
      </c>
      <c r="I159" s="20" cm="1">
        <f t="array" ref="I159">INDEX('2hBatteryCM'!$E$28:$T$35,Summary!K159,Summary!L159)</f>
        <v>6284817.0020929715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MarinusPortlandSnowy</v>
      </c>
      <c r="C160" t="s">
        <v>64</v>
      </c>
      <c r="D160">
        <f t="shared" si="4"/>
        <v>0.5</v>
      </c>
      <c r="E160" t="str">
        <f t="shared" si="13"/>
        <v>Cal-25</v>
      </c>
      <c r="F160" t="s">
        <v>44</v>
      </c>
      <c r="G160" s="73" cm="1">
        <f t="array" ref="G160">INDEX(PPAcfd!$E$28:$T$35,Summary!K160,Summary!L160)</f>
        <v>1430178.1618219099</v>
      </c>
      <c r="H160" s="73" cm="1">
        <f t="array" ref="H160">INDEX(SwapSold!$E$28:$T$35,Summary!K160,Summary!L160)</f>
        <v>-73821.515324412685</v>
      </c>
      <c r="I160" s="20" cm="1">
        <f t="array" ref="I160">INDEX('2hBatteryCM'!$E$28:$T$35,Summary!K160,Summary!L160)</f>
        <v>5419108.4553625397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MarinusPortlandSnowy</v>
      </c>
      <c r="C161" t="s">
        <v>64</v>
      </c>
      <c r="D161">
        <f t="shared" si="4"/>
        <v>0.25</v>
      </c>
      <c r="E161" t="str">
        <f t="shared" si="13"/>
        <v>Cal-25</v>
      </c>
      <c r="F161" t="s">
        <v>44</v>
      </c>
      <c r="G161" s="73" cm="1">
        <f t="array" ref="G161">INDEX(PPAcfd!$E$28:$T$35,Summary!K161,Summary!L161)</f>
        <v>-843059.41301123507</v>
      </c>
      <c r="H161" s="73" cm="1">
        <f t="array" ref="H161">INDEX(SwapSold!$E$28:$T$35,Summary!K161,Summary!L161)</f>
        <v>-2969784.5869183023</v>
      </c>
      <c r="I161" s="20" cm="1">
        <f t="array" ref="I161">INDEX('2hBatteryCM'!$E$28:$T$35,Summary!K161,Summary!L161)</f>
        <v>4639143.5103227599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MarinusPortlandSnowy</v>
      </c>
      <c r="C162" t="s">
        <v>64</v>
      </c>
      <c r="D162">
        <f t="shared" si="4"/>
        <v>0.05</v>
      </c>
      <c r="E162" t="str">
        <f t="shared" si="13"/>
        <v>Cal-25</v>
      </c>
      <c r="F162" t="s">
        <v>44</v>
      </c>
      <c r="G162" s="73" cm="1">
        <f t="array" ref="G162">INDEX(PPAcfd!$E$28:$T$35,Summary!K162,Summary!L162)</f>
        <v>-4303959.8452489674</v>
      </c>
      <c r="H162" s="73" cm="1">
        <f t="array" ref="H162">INDEX(SwapSold!$E$28:$T$35,Summary!K162,Summary!L162)</f>
        <v>-7260333.4279154269</v>
      </c>
      <c r="I162" s="20" cm="1">
        <f t="array" ref="I162">INDEX('2hBatteryCM'!$E$28:$T$35,Summary!K162,Summary!L162)</f>
        <v>3651200.1407092484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MarinusPortlandSnowy</v>
      </c>
      <c r="C163" t="s">
        <v>64</v>
      </c>
      <c r="D163">
        <f t="shared" si="4"/>
        <v>0</v>
      </c>
      <c r="E163" t="str">
        <f t="shared" si="13"/>
        <v>Cal-25</v>
      </c>
      <c r="F163" t="s">
        <v>44</v>
      </c>
      <c r="G163" s="73" cm="1">
        <f t="array" ref="G163">INDEX(PPAcfd!$E$28:$T$35,Summary!K163,Summary!L163)</f>
        <v>-7141502.280683673</v>
      </c>
      <c r="H163" s="73" cm="1">
        <f t="array" ref="H163">INDEX(SwapSold!$E$28:$T$35,Summary!K163,Summary!L163)</f>
        <v>-16986378.143197462</v>
      </c>
      <c r="I163" s="20" cm="1">
        <f t="array" ref="I163">INDEX('2hBatteryCM'!$E$28:$T$35,Summary!K163,Summary!L163)</f>
        <v>2159918.1377168777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MarinusPortlandSnowy</v>
      </c>
      <c r="C164" t="s">
        <v>64</v>
      </c>
      <c r="D164" t="str">
        <f t="shared" si="4"/>
        <v>avg</v>
      </c>
      <c r="E164" t="str">
        <f t="shared" si="13"/>
        <v>Cal-25</v>
      </c>
      <c r="F164" t="s">
        <v>44</v>
      </c>
      <c r="G164" s="73" cm="1">
        <f t="array" ref="G164">INDEX(PPAcfd!$E$28:$T$35,Summary!K164,Summary!L164)</f>
        <v>2005155.8076344277</v>
      </c>
      <c r="H164" s="73" cm="1">
        <f t="array" ref="H164">INDEX(SwapSold!$E$28:$T$35,Summary!K164,Summary!L164)</f>
        <v>-198196.20899120491</v>
      </c>
      <c r="I164" s="20" cm="1">
        <f t="array" ref="I164">INDEX('2hBatteryCM'!$E$28:$T$35,Summary!K164,Summary!L164)</f>
        <v>5499557.3860034766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MarinusPortlandSnowy</v>
      </c>
      <c r="C165" t="s">
        <v>64</v>
      </c>
      <c r="D165">
        <f t="shared" si="4"/>
        <v>1</v>
      </c>
      <c r="E165" t="str">
        <f t="shared" si="13"/>
        <v>Cal-26</v>
      </c>
      <c r="F165" t="s">
        <v>44</v>
      </c>
      <c r="G165" s="73" cm="1">
        <f t="array" ref="G165">INDEX(PPAcfd!$E$28:$T$35,Summary!K165,Summary!L165)</f>
        <v>20198920.864350058</v>
      </c>
      <c r="H165" s="73" cm="1">
        <f t="array" ref="H165">INDEX(SwapSold!$E$28:$T$35,Summary!K165,Summary!L165)</f>
        <v>16919095.239115801</v>
      </c>
      <c r="I165" s="20" cm="1">
        <f t="array" ref="I165">INDEX('2hBatteryCM'!$E$28:$T$35,Summary!K165,Summary!L165)</f>
        <v>11744882.487899832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MarinusPortlandSnowy</v>
      </c>
      <c r="C166" t="s">
        <v>64</v>
      </c>
      <c r="D166">
        <f t="shared" si="4"/>
        <v>0.95</v>
      </c>
      <c r="E166" t="str">
        <f t="shared" si="13"/>
        <v>Cal-26</v>
      </c>
      <c r="F166" t="s">
        <v>44</v>
      </c>
      <c r="G166" s="73" cm="1">
        <f t="array" ref="G166">INDEX(PPAcfd!$E$28:$T$35,Summary!K166,Summary!L166)</f>
        <v>11532909.938074911</v>
      </c>
      <c r="H166" s="73" cm="1">
        <f t="array" ref="H166">INDEX(SwapSold!$E$28:$T$35,Summary!K166,Summary!L166)</f>
        <v>7964357.6500140233</v>
      </c>
      <c r="I166" s="20" cm="1">
        <f t="array" ref="I166">INDEX('2hBatteryCM'!$E$28:$T$35,Summary!K166,Summary!L166)</f>
        <v>8871827.042916378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MarinusPortlandSnowy</v>
      </c>
      <c r="C167" t="s">
        <v>64</v>
      </c>
      <c r="D167">
        <f t="shared" si="4"/>
        <v>0.75</v>
      </c>
      <c r="E167" t="str">
        <f t="shared" si="13"/>
        <v>Cal-26</v>
      </c>
      <c r="F167" t="s">
        <v>44</v>
      </c>
      <c r="G167" s="73" cm="1">
        <f t="array" ref="G167">INDEX(PPAcfd!$E$28:$T$35,Summary!K167,Summary!L167)</f>
        <v>6326278.8234031145</v>
      </c>
      <c r="H167" s="73" cm="1">
        <f t="array" ref="H167">INDEX(SwapSold!$E$28:$T$35,Summary!K167,Summary!L167)</f>
        <v>3443599.198818096</v>
      </c>
      <c r="I167" s="20" cm="1">
        <f t="array" ref="I167">INDEX('2hBatteryCM'!$E$28:$T$35,Summary!K167,Summary!L167)</f>
        <v>7335949.4857760295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MarinusPortlandSnowy</v>
      </c>
      <c r="C168" t="s">
        <v>64</v>
      </c>
      <c r="D168">
        <f t="shared" si="4"/>
        <v>0.5</v>
      </c>
      <c r="E168" t="str">
        <f t="shared" si="13"/>
        <v>Cal-26</v>
      </c>
      <c r="F168" t="s">
        <v>44</v>
      </c>
      <c r="G168" s="73" cm="1">
        <f t="array" ref="G168">INDEX(PPAcfd!$E$28:$T$35,Summary!K168,Summary!L168)</f>
        <v>2732337.2261213772</v>
      </c>
      <c r="H168" s="73" cm="1">
        <f t="array" ref="H168">INDEX(SwapSold!$E$28:$T$35,Summary!K168,Summary!L168)</f>
        <v>41117.792116562567</v>
      </c>
      <c r="I168" s="20" cm="1">
        <f t="array" ref="I168">INDEX('2hBatteryCM'!$E$28:$T$35,Summary!K168,Summary!L168)</f>
        <v>6246073.412937589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MarinusPortlandSnowy</v>
      </c>
      <c r="C169" t="s">
        <v>64</v>
      </c>
      <c r="D169">
        <f t="shared" si="4"/>
        <v>0.25</v>
      </c>
      <c r="E169" t="str">
        <f t="shared" si="13"/>
        <v>Cal-26</v>
      </c>
      <c r="F169" t="s">
        <v>44</v>
      </c>
      <c r="G169" s="73" cm="1">
        <f t="array" ref="G169">INDEX(PPAcfd!$E$28:$T$35,Summary!K169,Summary!L169)</f>
        <v>-208190.00192690329</v>
      </c>
      <c r="H169" s="73" cm="1">
        <f t="array" ref="H169">INDEX(SwapSold!$E$28:$T$35,Summary!K169,Summary!L169)</f>
        <v>-3625799.6161757605</v>
      </c>
      <c r="I169" s="20" cm="1">
        <f t="array" ref="I169">INDEX('2hBatteryCM'!$E$28:$T$35,Summary!K169,Summary!L169)</f>
        <v>5218937.646146331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MarinusPortlandSnowy</v>
      </c>
      <c r="C170" t="s">
        <v>64</v>
      </c>
      <c r="D170">
        <f t="shared" si="4"/>
        <v>0.05</v>
      </c>
      <c r="E170" t="str">
        <f t="shared" si="13"/>
        <v>Cal-26</v>
      </c>
      <c r="F170" t="s">
        <v>44</v>
      </c>
      <c r="G170" s="73" cm="1">
        <f t="array" ref="G170">INDEX(PPAcfd!$E$28:$T$35,Summary!K170,Summary!L170)</f>
        <v>-2207695.911829025</v>
      </c>
      <c r="H170" s="73" cm="1">
        <f t="array" ref="H170">INDEX(SwapSold!$E$28:$T$35,Summary!K170,Summary!L170)</f>
        <v>-9033191.1606763843</v>
      </c>
      <c r="I170" s="20" cm="1">
        <f t="array" ref="I170">INDEX('2hBatteryCM'!$E$28:$T$35,Summary!K170,Summary!L170)</f>
        <v>4051617.0510973381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MarinusPortlandSnowy</v>
      </c>
      <c r="C171" t="s">
        <v>64</v>
      </c>
      <c r="D171">
        <f t="shared" si="4"/>
        <v>0</v>
      </c>
      <c r="E171" t="str">
        <f t="shared" si="13"/>
        <v>Cal-26</v>
      </c>
      <c r="F171" t="s">
        <v>44</v>
      </c>
      <c r="G171" s="73" cm="1">
        <f t="array" ref="G171">INDEX(PPAcfd!$E$28:$T$35,Summary!K171,Summary!L171)</f>
        <v>-6348354.2618838204</v>
      </c>
      <c r="H171" s="73" cm="1">
        <f t="array" ref="H171">INDEX(SwapSold!$E$28:$T$35,Summary!K171,Summary!L171)</f>
        <v>-23356953.746622801</v>
      </c>
      <c r="I171" s="20" cm="1">
        <f t="array" ref="I171">INDEX('2hBatteryCM'!$E$28:$T$35,Summary!K171,Summary!L171)</f>
        <v>2047526.0539877163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MarinusPortlandSnowy</v>
      </c>
      <c r="C172" t="s">
        <v>64</v>
      </c>
      <c r="D172" t="str">
        <f t="shared" si="4"/>
        <v>avg</v>
      </c>
      <c r="E172" t="str">
        <f t="shared" si="13"/>
        <v>Cal-26</v>
      </c>
      <c r="F172" t="s">
        <v>44</v>
      </c>
      <c r="G172" s="73" cm="1">
        <f t="array" ref="G172">INDEX(PPAcfd!$E$28:$T$35,Summary!K172,Summary!L172)</f>
        <v>3343446.761955407</v>
      </c>
      <c r="H172" s="73" cm="1">
        <f t="array" ref="H172">INDEX(SwapSold!$E$28:$T$35,Summary!K172,Summary!L172)</f>
        <v>-186804.63125515691</v>
      </c>
      <c r="I172" s="20" cm="1">
        <f t="array" ref="I172">INDEX('2hBatteryCM'!$E$28:$T$35,Summary!K172,Summary!L172)</f>
        <v>6325319.5014899122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MarinusPortlandSnowy</v>
      </c>
      <c r="C173" t="s">
        <v>64</v>
      </c>
      <c r="D173">
        <f t="shared" si="4"/>
        <v>1</v>
      </c>
      <c r="E173" t="str">
        <f t="shared" si="13"/>
        <v>Cal-27</v>
      </c>
      <c r="F173" t="s">
        <v>44</v>
      </c>
      <c r="G173" s="73" cm="1">
        <f t="array" ref="G173">INDEX(PPAcfd!$E$28:$T$35,Summary!K173,Summary!L173)</f>
        <v>19936177.535937529</v>
      </c>
      <c r="H173" s="73" cm="1">
        <f t="array" ref="H173">INDEX(SwapSold!$E$28:$T$35,Summary!K173,Summary!L173)</f>
        <v>17230955.848667495</v>
      </c>
      <c r="I173" s="20" cm="1">
        <f t="array" ref="I173">INDEX('2hBatteryCM'!$E$28:$T$35,Summary!K173,Summary!L173)</f>
        <v>12798638.644403562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MarinusPortlandSnowy</v>
      </c>
      <c r="C174" t="s">
        <v>64</v>
      </c>
      <c r="D174">
        <f t="shared" si="4"/>
        <v>0.95</v>
      </c>
      <c r="E174" t="str">
        <f t="shared" si="13"/>
        <v>Cal-27</v>
      </c>
      <c r="F174" t="s">
        <v>44</v>
      </c>
      <c r="G174" s="73" cm="1">
        <f t="array" ref="G174">INDEX(PPAcfd!$E$28:$T$35,Summary!K174,Summary!L174)</f>
        <v>10758120.660301276</v>
      </c>
      <c r="H174" s="73" cm="1">
        <f t="array" ref="H174">INDEX(SwapSold!$E$28:$T$35,Summary!K174,Summary!L174)</f>
        <v>8015781.8570509814</v>
      </c>
      <c r="I174" s="20" cm="1">
        <f t="array" ref="I174">INDEX('2hBatteryCM'!$E$28:$T$35,Summary!K174,Summary!L174)</f>
        <v>9235810.3453103136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MarinusPortlandSnowy</v>
      </c>
      <c r="C175" t="s">
        <v>64</v>
      </c>
      <c r="D175">
        <f t="shared" si="4"/>
        <v>0.75</v>
      </c>
      <c r="E175" t="str">
        <f t="shared" si="13"/>
        <v>Cal-27</v>
      </c>
      <c r="F175" t="s">
        <v>44</v>
      </c>
      <c r="G175" s="73" cm="1">
        <f t="array" ref="G175">INDEX(PPAcfd!$E$28:$T$35,Summary!K175,Summary!L175)</f>
        <v>5754159.7703516325</v>
      </c>
      <c r="H175" s="73" cm="1">
        <f t="array" ref="H175">INDEX(SwapSold!$E$28:$T$35,Summary!K175,Summary!L175)</f>
        <v>3393628.9151665373</v>
      </c>
      <c r="I175" s="20" cm="1">
        <f t="array" ref="I175">INDEX('2hBatteryCM'!$E$28:$T$35,Summary!K175,Summary!L175)</f>
        <v>7742566.1249687411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MarinusPortlandSnowy</v>
      </c>
      <c r="C176" t="s">
        <v>64</v>
      </c>
      <c r="D176">
        <f t="shared" si="4"/>
        <v>0.5</v>
      </c>
      <c r="E176" t="str">
        <f t="shared" si="13"/>
        <v>Cal-27</v>
      </c>
      <c r="F176" t="s">
        <v>44</v>
      </c>
      <c r="G176" s="73" cm="1">
        <f t="array" ref="G176">INDEX(PPAcfd!$E$28:$T$35,Summary!K176,Summary!L176)</f>
        <v>2360271.5198300397</v>
      </c>
      <c r="H176" s="73" cm="1">
        <f t="array" ref="H176">INDEX(SwapSold!$E$28:$T$35,Summary!K176,Summary!L176)</f>
        <v>-64916.591190436506</v>
      </c>
      <c r="I176" s="20" cm="1">
        <f t="array" ref="I176">INDEX('2hBatteryCM'!$E$28:$T$35,Summary!K176,Summary!L176)</f>
        <v>6646740.812319288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MarinusPortlandSnowy</v>
      </c>
      <c r="C177" t="s">
        <v>64</v>
      </c>
      <c r="D177">
        <f t="shared" si="4"/>
        <v>0.25</v>
      </c>
      <c r="E177" t="str">
        <f t="shared" si="13"/>
        <v>Cal-27</v>
      </c>
      <c r="F177" t="s">
        <v>44</v>
      </c>
      <c r="G177" s="73" cm="1">
        <f t="array" ref="G177">INDEX(PPAcfd!$E$28:$T$35,Summary!K177,Summary!L177)</f>
        <v>-176601.45051009255</v>
      </c>
      <c r="H177" s="73" cm="1">
        <f t="array" ref="H177">INDEX(SwapSold!$E$28:$T$35,Summary!K177,Summary!L177)</f>
        <v>-3889237.0770094427</v>
      </c>
      <c r="I177" s="20" cm="1">
        <f t="array" ref="I177">INDEX('2hBatteryCM'!$E$28:$T$35,Summary!K177,Summary!L177)</f>
        <v>5561207.8535117395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MarinusPortlandSnowy</v>
      </c>
      <c r="C178" t="s">
        <v>64</v>
      </c>
      <c r="D178">
        <f t="shared" si="4"/>
        <v>0.05</v>
      </c>
      <c r="E178" t="str">
        <f t="shared" si="13"/>
        <v>Cal-27</v>
      </c>
      <c r="F178" t="s">
        <v>44</v>
      </c>
      <c r="G178" s="73" cm="1">
        <f t="array" ref="G178">INDEX(PPAcfd!$E$28:$T$35,Summary!K178,Summary!L178)</f>
        <v>-2794438.0940456348</v>
      </c>
      <c r="H178" s="73" cm="1">
        <f t="array" ref="H178">INDEX(SwapSold!$E$28:$T$35,Summary!K178,Summary!L178)</f>
        <v>-9245969.2385994438</v>
      </c>
      <c r="I178" s="20" cm="1">
        <f t="array" ref="I178">INDEX('2hBatteryCM'!$E$28:$T$35,Summary!K178,Summary!L178)</f>
        <v>4285323.2526687356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MarinusPortlandSnowy</v>
      </c>
      <c r="C179" t="s">
        <v>64</v>
      </c>
      <c r="D179">
        <f t="shared" si="4"/>
        <v>0</v>
      </c>
      <c r="E179" t="str">
        <f t="shared" si="13"/>
        <v>Cal-27</v>
      </c>
      <c r="F179" t="s">
        <v>44</v>
      </c>
      <c r="G179" s="73" cm="1">
        <f t="array" ref="G179">INDEX(PPAcfd!$E$28:$T$35,Summary!K179,Summary!L179)</f>
        <v>-7214547.3325086534</v>
      </c>
      <c r="H179" s="73" cm="1">
        <f t="array" ref="H179">INDEX(SwapSold!$E$28:$T$35,Summary!K179,Summary!L179)</f>
        <v>-19098716.46799669</v>
      </c>
      <c r="I179" s="20" cm="1">
        <f t="array" ref="I179">INDEX('2hBatteryCM'!$E$28:$T$35,Summary!K179,Summary!L179)</f>
        <v>2549108.4900179543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MarinusPortlandSnowy</v>
      </c>
      <c r="C180" t="s">
        <v>64</v>
      </c>
      <c r="D180" t="str">
        <f t="shared" si="4"/>
        <v>avg</v>
      </c>
      <c r="E180" t="str">
        <f t="shared" si="13"/>
        <v>Cal-27</v>
      </c>
      <c r="F180" t="s">
        <v>44</v>
      </c>
      <c r="G180" s="73" cm="1">
        <f t="array" ref="G180">INDEX(PPAcfd!$E$28:$T$35,Summary!K180,Summary!L180)</f>
        <v>2991995.7434511348</v>
      </c>
      <c r="H180" s="73" cm="1">
        <f t="array" ref="H180">INDEX(SwapSold!$E$28:$T$35,Summary!K180,Summary!L180)</f>
        <v>-321623.49582470855</v>
      </c>
      <c r="I180" s="20" cm="1">
        <f t="array" ref="I180">INDEX('2hBatteryCM'!$E$28:$T$35,Summary!K180,Summary!L180)</f>
        <v>6688749.8381187338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MarinusPortlandSnowy</v>
      </c>
      <c r="C181" t="s">
        <v>64</v>
      </c>
      <c r="D181">
        <f t="shared" si="4"/>
        <v>1</v>
      </c>
      <c r="E181" t="str">
        <f t="shared" si="13"/>
        <v>Cal-28</v>
      </c>
      <c r="F181" t="s">
        <v>44</v>
      </c>
      <c r="G181" s="73" cm="1">
        <f t="array" ref="G181">INDEX(PPAcfd!$E$28:$T$35,Summary!K181,Summary!L181)</f>
        <v>15337436.277853223</v>
      </c>
      <c r="H181" s="73" cm="1">
        <f t="array" ref="H181">INDEX(SwapSold!$E$28:$T$35,Summary!K181,Summary!L181)</f>
        <v>15808066.094631298</v>
      </c>
      <c r="I181" s="20" cm="1">
        <f t="array" ref="I181">INDEX('2hBatteryCM'!$E$28:$T$35,Summary!K181,Summary!L181)</f>
        <v>11933699.706052229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MarinusPortlandSnowy</v>
      </c>
      <c r="C182" t="s">
        <v>64</v>
      </c>
      <c r="D182">
        <f t="shared" si="4"/>
        <v>0.95</v>
      </c>
      <c r="E182" t="str">
        <f t="shared" si="13"/>
        <v>Cal-28</v>
      </c>
      <c r="F182" t="s">
        <v>44</v>
      </c>
      <c r="G182" s="73" cm="1">
        <f t="array" ref="G182">INDEX(PPAcfd!$E$28:$T$35,Summary!K182,Summary!L182)</f>
        <v>8057175.3353429055</v>
      </c>
      <c r="H182" s="73" cm="1">
        <f t="array" ref="H182">INDEX(SwapSold!$E$28:$T$35,Summary!K182,Summary!L182)</f>
        <v>7696184.8783747032</v>
      </c>
      <c r="I182" s="20" cm="1">
        <f t="array" ref="I182">INDEX('2hBatteryCM'!$E$28:$T$35,Summary!K182,Summary!L182)</f>
        <v>8926719.969687812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MarinusPortlandSnowy</v>
      </c>
      <c r="C183" t="s">
        <v>64</v>
      </c>
      <c r="D183">
        <f t="shared" si="4"/>
        <v>0.75</v>
      </c>
      <c r="E183" t="str">
        <f t="shared" si="13"/>
        <v>Cal-28</v>
      </c>
      <c r="F183" t="s">
        <v>44</v>
      </c>
      <c r="G183" s="73" cm="1">
        <f t="array" ref="G183">INDEX(PPAcfd!$E$28:$T$35,Summary!K183,Summary!L183)</f>
        <v>3445083.0533897723</v>
      </c>
      <c r="H183" s="73" cm="1">
        <f t="array" ref="H183">INDEX(SwapSold!$E$28:$T$35,Summary!K183,Summary!L183)</f>
        <v>3157263.7065478223</v>
      </c>
      <c r="I183" s="20" cm="1">
        <f t="array" ref="I183">INDEX('2hBatteryCM'!$E$28:$T$35,Summary!K183,Summary!L183)</f>
        <v>7577961.3462033384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MarinusPortlandSnowy</v>
      </c>
      <c r="C184" t="s">
        <v>64</v>
      </c>
      <c r="D184">
        <f t="shared" si="4"/>
        <v>0.5</v>
      </c>
      <c r="E184" t="str">
        <f t="shared" si="13"/>
        <v>Cal-28</v>
      </c>
      <c r="F184" t="s">
        <v>44</v>
      </c>
      <c r="G184" s="73" cm="1">
        <f t="array" ref="G184">INDEX(PPAcfd!$E$28:$T$35,Summary!K184,Summary!L184)</f>
        <v>450112.74974998517</v>
      </c>
      <c r="H184" s="73" cm="1">
        <f t="array" ref="H184">INDEX(SwapSold!$E$28:$T$35,Summary!K184,Summary!L184)</f>
        <v>-88634.244451951905</v>
      </c>
      <c r="I184" s="20" cm="1">
        <f t="array" ref="I184">INDEX('2hBatteryCM'!$E$28:$T$35,Summary!K184,Summary!L184)</f>
        <v>6616196.422309109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MarinusPortlandSnowy</v>
      </c>
      <c r="C185" t="s">
        <v>64</v>
      </c>
      <c r="D185">
        <f t="shared" si="4"/>
        <v>0.25</v>
      </c>
      <c r="E185" t="str">
        <f t="shared" si="13"/>
        <v>Cal-28</v>
      </c>
      <c r="F185" t="s">
        <v>44</v>
      </c>
      <c r="G185" s="73" cm="1">
        <f t="array" ref="G185">INDEX(PPAcfd!$E$28:$T$35,Summary!K185,Summary!L185)</f>
        <v>-2179699.6429688591</v>
      </c>
      <c r="H185" s="73" cm="1">
        <f t="array" ref="H185">INDEX(SwapSold!$E$28:$T$35,Summary!K185,Summary!L185)</f>
        <v>-3674006.6402258575</v>
      </c>
      <c r="I185" s="20" cm="1">
        <f t="array" ref="I185">INDEX('2hBatteryCM'!$E$28:$T$35,Summary!K185,Summary!L185)</f>
        <v>5584672.6784461662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MarinusPortlandSnowy</v>
      </c>
      <c r="C186" t="s">
        <v>64</v>
      </c>
      <c r="D186">
        <f t="shared" si="4"/>
        <v>0.05</v>
      </c>
      <c r="E186" t="str">
        <f t="shared" si="13"/>
        <v>Cal-28</v>
      </c>
      <c r="F186" t="s">
        <v>44</v>
      </c>
      <c r="G186" s="73" cm="1">
        <f t="array" ref="G186">INDEX(PPAcfd!$E$28:$T$35,Summary!K186,Summary!L186)</f>
        <v>-5132296.1457995558</v>
      </c>
      <c r="H186" s="73" cm="1">
        <f t="array" ref="H186">INDEX(SwapSold!$E$28:$T$35,Summary!K186,Summary!L186)</f>
        <v>-8452778.8153426778</v>
      </c>
      <c r="I186" s="20" cm="1">
        <f t="array" ref="I186">INDEX('2hBatteryCM'!$E$28:$T$35,Summary!K186,Summary!L186)</f>
        <v>4297382.2928011306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MarinusPortlandSnowy</v>
      </c>
      <c r="C187" t="s">
        <v>64</v>
      </c>
      <c r="D187">
        <f t="shared" si="4"/>
        <v>0</v>
      </c>
      <c r="E187" t="str">
        <f t="shared" si="13"/>
        <v>Cal-28</v>
      </c>
      <c r="F187" t="s">
        <v>44</v>
      </c>
      <c r="G187" s="73" cm="1">
        <f t="array" ref="G187">INDEX(PPAcfd!$E$28:$T$35,Summary!K187,Summary!L187)</f>
        <v>-8178576.4177831905</v>
      </c>
      <c r="H187" s="73" cm="1">
        <f t="array" ref="H187">INDEX(SwapSold!$E$28:$T$35,Summary!K187,Summary!L187)</f>
        <v>-17843246.009698275</v>
      </c>
      <c r="I187" s="20" cm="1">
        <f t="array" ref="I187">INDEX('2hBatteryCM'!$E$28:$T$35,Summary!K187,Summary!L187)</f>
        <v>2587441.805533912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MarinusPortlandSnowy</v>
      </c>
      <c r="C188" t="s">
        <v>64</v>
      </c>
      <c r="D188" t="str">
        <f t="shared" si="4"/>
        <v>avg</v>
      </c>
      <c r="E188" t="str">
        <f t="shared" si="13"/>
        <v>Cal-28</v>
      </c>
      <c r="F188" t="s">
        <v>44</v>
      </c>
      <c r="G188" s="73" cm="1">
        <f t="array" ref="G188">INDEX(PPAcfd!$E$28:$T$35,Summary!K188,Summary!L188)</f>
        <v>784223.32587714051</v>
      </c>
      <c r="H188" s="73" cm="1">
        <f t="array" ref="H188">INDEX(SwapSold!$E$28:$T$35,Summary!K188,Summary!L188)</f>
        <v>-249021.4688299378</v>
      </c>
      <c r="I188" s="20" cm="1">
        <f t="array" ref="I188">INDEX('2hBatteryCM'!$E$28:$T$35,Summary!K188,Summary!L188)</f>
        <v>6597857.2924654782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MarinusPortlandSnowy</v>
      </c>
      <c r="C189" t="s">
        <v>64</v>
      </c>
      <c r="D189">
        <f t="shared" si="4"/>
        <v>1</v>
      </c>
      <c r="E189" t="str">
        <f t="shared" si="13"/>
        <v>Cal-29</v>
      </c>
      <c r="F189" t="s">
        <v>44</v>
      </c>
      <c r="G189" s="73" cm="1">
        <f t="array" ref="G189">INDEX(PPAcfd!$E$28:$T$35,Summary!K189,Summary!L189)</f>
        <v>19481992.949251581</v>
      </c>
      <c r="H189" s="73" cm="1">
        <f t="array" ref="H189">INDEX(SwapSold!$E$28:$T$35,Summary!K189,Summary!L189)</f>
        <v>16862937.508998983</v>
      </c>
      <c r="I189" s="20" cm="1">
        <f t="array" ref="I189">INDEX('2hBatteryCM'!$E$28:$T$35,Summary!K189,Summary!L189)</f>
        <v>11043997.343756523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MarinusPortlandSnowy</v>
      </c>
      <c r="C190" t="s">
        <v>64</v>
      </c>
      <c r="D190">
        <f t="shared" si="4"/>
        <v>0.95</v>
      </c>
      <c r="E190" t="str">
        <f t="shared" si="13"/>
        <v>Cal-29</v>
      </c>
      <c r="F190" t="s">
        <v>44</v>
      </c>
      <c r="G190" s="73" cm="1">
        <f t="array" ref="G190">INDEX(PPAcfd!$E$28:$T$35,Summary!K190,Summary!L190)</f>
        <v>9423805.4455061052</v>
      </c>
      <c r="H190" s="73" cm="1">
        <f t="array" ref="H190">INDEX(SwapSold!$E$28:$T$35,Summary!K190,Summary!L190)</f>
        <v>8626346.4238043409</v>
      </c>
      <c r="I190" s="20" cm="1">
        <f t="array" ref="I190">INDEX('2hBatteryCM'!$E$28:$T$35,Summary!K190,Summary!L190)</f>
        <v>7340053.1085019363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MarinusPortlandSnowy</v>
      </c>
      <c r="C191" t="s">
        <v>64</v>
      </c>
      <c r="D191">
        <f t="shared" si="4"/>
        <v>0.75</v>
      </c>
      <c r="E191" t="str">
        <f t="shared" si="13"/>
        <v>Cal-29</v>
      </c>
      <c r="F191" t="s">
        <v>44</v>
      </c>
      <c r="G191" s="73" cm="1">
        <f t="array" ref="G191">INDEX(PPAcfd!$E$28:$T$35,Summary!K191,Summary!L191)</f>
        <v>4093810.301794888</v>
      </c>
      <c r="H191" s="73" cm="1">
        <f t="array" ref="H191">INDEX(SwapSold!$E$28:$T$35,Summary!K191,Summary!L191)</f>
        <v>3663401.2949802829</v>
      </c>
      <c r="I191" s="20" cm="1">
        <f t="array" ref="I191">INDEX('2hBatteryCM'!$E$28:$T$35,Summary!K191,Summary!L191)</f>
        <v>6210147.8571997257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MarinusPortlandSnowy</v>
      </c>
      <c r="C192" t="s">
        <v>64</v>
      </c>
      <c r="D192">
        <f t="shared" si="4"/>
        <v>0.5</v>
      </c>
      <c r="E192" t="str">
        <f t="shared" si="13"/>
        <v>Cal-29</v>
      </c>
      <c r="F192" t="s">
        <v>44</v>
      </c>
      <c r="G192" s="73" cm="1">
        <f t="array" ref="G192">INDEX(PPAcfd!$E$28:$T$35,Summary!K192,Summary!L192)</f>
        <v>1133246.753158882</v>
      </c>
      <c r="H192" s="73" cm="1">
        <f t="array" ref="H192">INDEX(SwapSold!$E$28:$T$35,Summary!K192,Summary!L192)</f>
        <v>6028.0632146802873</v>
      </c>
      <c r="I192" s="20" cm="1">
        <f t="array" ref="I192">INDEX('2hBatteryCM'!$E$28:$T$35,Summary!K192,Summary!L192)</f>
        <v>5435928.4203747734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MarinusPortlandSnowy</v>
      </c>
      <c r="C193" t="s">
        <v>64</v>
      </c>
      <c r="D193">
        <f t="shared" si="4"/>
        <v>0.25</v>
      </c>
      <c r="E193" t="str">
        <f t="shared" si="13"/>
        <v>Cal-29</v>
      </c>
      <c r="F193" t="s">
        <v>44</v>
      </c>
      <c r="G193" s="73" cm="1">
        <f t="array" ref="G193">INDEX(PPAcfd!$E$28:$T$35,Summary!K193,Summary!L193)</f>
        <v>-1585438.3504815095</v>
      </c>
      <c r="H193" s="73" cm="1">
        <f t="array" ref="H193">INDEX(SwapSold!$E$28:$T$35,Summary!K193,Summary!L193)</f>
        <v>-3786847.9726099358</v>
      </c>
      <c r="I193" s="20" cm="1">
        <f t="array" ref="I193">INDEX('2hBatteryCM'!$E$28:$T$35,Summary!K193,Summary!L193)</f>
        <v>4663111.8737977147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MarinusPortlandSnowy</v>
      </c>
      <c r="C194" t="s">
        <v>64</v>
      </c>
      <c r="D194">
        <f t="shared" si="4"/>
        <v>0.05</v>
      </c>
      <c r="E194" t="str">
        <f t="shared" si="13"/>
        <v>Cal-29</v>
      </c>
      <c r="F194" t="s">
        <v>44</v>
      </c>
      <c r="G194" s="73" cm="1">
        <f t="array" ref="G194">INDEX(PPAcfd!$E$28:$T$35,Summary!K194,Summary!L194)</f>
        <v>-4505686.4820962176</v>
      </c>
      <c r="H194" s="73" cm="1">
        <f t="array" ref="H194">INDEX(SwapSold!$E$28:$T$35,Summary!K194,Summary!L194)</f>
        <v>-9165741.8094173912</v>
      </c>
      <c r="I194" s="20" cm="1">
        <f t="array" ref="I194">INDEX('2hBatteryCM'!$E$28:$T$35,Summary!K194,Summary!L194)</f>
        <v>3594956.7985688788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MarinusPortlandSnowy</v>
      </c>
      <c r="C195" t="s">
        <v>64</v>
      </c>
      <c r="D195">
        <f t="shared" si="4"/>
        <v>0</v>
      </c>
      <c r="E195" t="str">
        <f t="shared" si="13"/>
        <v>Cal-29</v>
      </c>
      <c r="F195" t="s">
        <v>44</v>
      </c>
      <c r="G195" s="73" cm="1">
        <f t="array" ref="G195">INDEX(PPAcfd!$E$28:$T$35,Summary!K195,Summary!L195)</f>
        <v>-9001497.1029015407</v>
      </c>
      <c r="H195" s="73" cm="1">
        <f t="array" ref="H195">INDEX(SwapSold!$E$28:$T$35,Summary!K195,Summary!L195)</f>
        <v>-20545344.52728587</v>
      </c>
      <c r="I195" s="20" cm="1">
        <f t="array" ref="I195">INDEX('2hBatteryCM'!$E$28:$T$35,Summary!K195,Summary!L195)</f>
        <v>1929529.2074062664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MarinusPortlandSnowy</v>
      </c>
      <c r="C196" t="s">
        <v>64</v>
      </c>
      <c r="D196" t="str">
        <f t="shared" si="4"/>
        <v>avg</v>
      </c>
      <c r="E196" t="str">
        <f t="shared" si="13"/>
        <v>Cal-29</v>
      </c>
      <c r="F196" t="s">
        <v>44</v>
      </c>
      <c r="G196" s="73" cm="1">
        <f t="array" ref="G196">INDEX(PPAcfd!$E$28:$T$35,Summary!K196,Summary!L196)</f>
        <v>1498541.0229353164</v>
      </c>
      <c r="H196" s="73" cm="1">
        <f t="array" ref="H196">INDEX(SwapSold!$E$28:$T$35,Summary!K196,Summary!L196)</f>
        <v>-107826.68543432497</v>
      </c>
      <c r="I196" s="20" cm="1">
        <f t="array" ref="I196">INDEX('2hBatteryCM'!$E$28:$T$35,Summary!K196,Summary!L196)</f>
        <v>5444398.9476834023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MarinusPortlandSnowy</v>
      </c>
      <c r="C197" t="s">
        <v>64</v>
      </c>
      <c r="D197">
        <f t="shared" si="4"/>
        <v>1</v>
      </c>
      <c r="E197" t="str">
        <f t="shared" si="13"/>
        <v>Cal-30</v>
      </c>
      <c r="F197" t="s">
        <v>44</v>
      </c>
      <c r="G197" s="73" cm="1">
        <f t="array" ref="G197">INDEX(PPAcfd!$E$28:$T$35,Summary!K197,Summary!L197)</f>
        <v>18029043.666476436</v>
      </c>
      <c r="H197" s="73" cm="1">
        <f t="array" ref="H197">INDEX(SwapSold!$E$28:$T$35,Summary!K197,Summary!L197)</f>
        <v>19147988.380750906</v>
      </c>
      <c r="I197" s="20" cm="1">
        <f t="array" ref="I197">INDEX('2hBatteryCM'!$E$28:$T$35,Summary!K197,Summary!L197)</f>
        <v>9945382.5615709051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MarinusPortlandSnowy</v>
      </c>
      <c r="C198" t="s">
        <v>64</v>
      </c>
      <c r="D198">
        <f t="shared" si="4"/>
        <v>0.95</v>
      </c>
      <c r="E198" t="str">
        <f t="shared" si="13"/>
        <v>Cal-30</v>
      </c>
      <c r="F198" t="s">
        <v>44</v>
      </c>
      <c r="G198" s="73" cm="1">
        <f t="array" ref="G198">INDEX(PPAcfd!$E$28:$T$35,Summary!K198,Summary!L198)</f>
        <v>9568749.03727437</v>
      </c>
      <c r="H198" s="73" cm="1">
        <f t="array" ref="H198">INDEX(SwapSold!$E$28:$T$35,Summary!K198,Summary!L198)</f>
        <v>8828618.9991576243</v>
      </c>
      <c r="I198" s="20" cm="1">
        <f t="array" ref="I198">INDEX('2hBatteryCM'!$E$28:$T$35,Summary!K198,Summary!L198)</f>
        <v>7454653.6922908286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MarinusPortlandSnowy</v>
      </c>
      <c r="C199" t="s">
        <v>64</v>
      </c>
      <c r="D199">
        <f t="shared" si="4"/>
        <v>0.75</v>
      </c>
      <c r="E199" t="str">
        <f t="shared" si="13"/>
        <v>Cal-30</v>
      </c>
      <c r="F199" t="s">
        <v>44</v>
      </c>
      <c r="G199" s="73" cm="1">
        <f t="array" ref="G199">INDEX(PPAcfd!$E$28:$T$35,Summary!K199,Summary!L199)</f>
        <v>4107337.404141929</v>
      </c>
      <c r="H199" s="73" cm="1">
        <f t="array" ref="H199">INDEX(SwapSold!$E$28:$T$35,Summary!K199,Summary!L199)</f>
        <v>3917270.5129548488</v>
      </c>
      <c r="I199" s="20" cm="1">
        <f t="array" ref="I199">INDEX('2hBatteryCM'!$E$28:$T$35,Summary!K199,Summary!L199)</f>
        <v>6356851.1490040841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MarinusPortlandSnowy</v>
      </c>
      <c r="C200" t="s">
        <v>64</v>
      </c>
      <c r="D200">
        <f t="shared" si="4"/>
        <v>0.5</v>
      </c>
      <c r="E200" t="str">
        <f t="shared" si="13"/>
        <v>Cal-30</v>
      </c>
      <c r="F200" t="s">
        <v>44</v>
      </c>
      <c r="G200" s="73" cm="1">
        <f t="array" ref="G200">INDEX(PPAcfd!$E$28:$T$35,Summary!K200,Summary!L200)</f>
        <v>807741.42675707117</v>
      </c>
      <c r="H200" s="73" cm="1">
        <f t="array" ref="H200">INDEX(SwapSold!$E$28:$T$35,Summary!K200,Summary!L200)</f>
        <v>8924.6257276619763</v>
      </c>
      <c r="I200" s="20" cm="1">
        <f t="array" ref="I200">INDEX('2hBatteryCM'!$E$28:$T$35,Summary!K200,Summary!L200)</f>
        <v>5567594.4493878959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MarinusPortlandSnowy</v>
      </c>
      <c r="C201" t="s">
        <v>64</v>
      </c>
      <c r="D201">
        <f t="shared" si="4"/>
        <v>0.25</v>
      </c>
      <c r="E201" t="str">
        <f t="shared" si="13"/>
        <v>Cal-30</v>
      </c>
      <c r="F201" t="s">
        <v>44</v>
      </c>
      <c r="G201" s="73" cm="1">
        <f t="array" ref="G201">INDEX(PPAcfd!$E$28:$T$35,Summary!K201,Summary!L201)</f>
        <v>-1890862.5715771476</v>
      </c>
      <c r="H201" s="73" cm="1">
        <f t="array" ref="H201">INDEX(SwapSold!$E$28:$T$35,Summary!K201,Summary!L201)</f>
        <v>-4158861.5332035013</v>
      </c>
      <c r="I201" s="20" cm="1">
        <f t="array" ref="I201">INDEX('2hBatteryCM'!$E$28:$T$35,Summary!K201,Summary!L201)</f>
        <v>4818111.982900898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MarinusPortlandSnowy</v>
      </c>
      <c r="C202" t="s">
        <v>64</v>
      </c>
      <c r="D202">
        <f t="shared" si="4"/>
        <v>0.05</v>
      </c>
      <c r="E202" t="str">
        <f t="shared" si="13"/>
        <v>Cal-30</v>
      </c>
      <c r="F202" t="s">
        <v>44</v>
      </c>
      <c r="G202" s="73" cm="1">
        <f t="array" ref="G202">INDEX(PPAcfd!$E$28:$T$35,Summary!K202,Summary!L202)</f>
        <v>-5257413.0726884874</v>
      </c>
      <c r="H202" s="73" cm="1">
        <f t="array" ref="H202">INDEX(SwapSold!$E$28:$T$35,Summary!K202,Summary!L202)</f>
        <v>-9858607.7737417649</v>
      </c>
      <c r="I202" s="20" cm="1">
        <f t="array" ref="I202">INDEX('2hBatteryCM'!$E$28:$T$35,Summary!K202,Summary!L202)</f>
        <v>3794858.836480666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MarinusPortlandSnowy</v>
      </c>
      <c r="C203" t="s">
        <v>64</v>
      </c>
      <c r="D203">
        <f t="shared" si="4"/>
        <v>0</v>
      </c>
      <c r="E203" t="str">
        <f t="shared" si="13"/>
        <v>Cal-30</v>
      </c>
      <c r="F203" t="s">
        <v>44</v>
      </c>
      <c r="G203" s="73" cm="1">
        <f t="array" ref="G203">INDEX(PPAcfd!$E$28:$T$35,Summary!K203,Summary!L203)</f>
        <v>-8784943.0836717878</v>
      </c>
      <c r="H203" s="73" cm="1">
        <f t="array" ref="H203">INDEX(SwapSold!$E$28:$T$35,Summary!K203,Summary!L203)</f>
        <v>-22033654.786732506</v>
      </c>
      <c r="I203" s="20" cm="1">
        <f t="array" ref="I203">INDEX('2hBatteryCM'!$E$28:$T$35,Summary!K203,Summary!L203)</f>
        <v>2408207.3735367255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MarinusPortlandSnowy</v>
      </c>
      <c r="C204" t="s">
        <v>64</v>
      </c>
      <c r="D204" t="str">
        <f t="shared" si="4"/>
        <v>avg</v>
      </c>
      <c r="E204" t="str">
        <f t="shared" si="13"/>
        <v>Cal-30</v>
      </c>
      <c r="F204" t="s">
        <v>44</v>
      </c>
      <c r="G204" s="73" cm="1">
        <f t="array" ref="G204">INDEX(PPAcfd!$E$28:$T$35,Summary!K204,Summary!L204)</f>
        <v>1291751.7501598995</v>
      </c>
      <c r="H204" s="73" cm="1">
        <f t="array" ref="H204">INDEX(SwapSold!$E$28:$T$35,Summary!K204,Summary!L204)</f>
        <v>-204148.31220632579</v>
      </c>
      <c r="I204" s="20" cm="1">
        <f t="array" ref="I204">INDEX('2hBatteryCM'!$E$28:$T$35,Summary!K204,Summary!L204)</f>
        <v>5592726.4738840768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MarinusPortlandSnowy</v>
      </c>
      <c r="C205" t="s">
        <v>64</v>
      </c>
      <c r="D205">
        <f t="shared" si="4"/>
        <v>1</v>
      </c>
      <c r="E205" t="str">
        <f t="shared" si="13"/>
        <v>Cal-31</v>
      </c>
      <c r="F205" t="s">
        <v>44</v>
      </c>
      <c r="G205" s="73" cm="1">
        <f t="array" ref="G205">INDEX(PPAcfd!$E$28:$T$35,Summary!K205,Summary!L205)</f>
        <v>22369172.382066797</v>
      </c>
      <c r="H205" s="73" cm="1">
        <f t="array" ref="H205">INDEX(SwapSold!$E$28:$T$35,Summary!K205,Summary!L205)</f>
        <v>22707336.59823985</v>
      </c>
      <c r="I205" s="20" cm="1">
        <f t="array" ref="I205">INDEX('2hBatteryCM'!$E$28:$T$35,Summary!K205,Summary!L205)</f>
        <v>12043658.015690669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MarinusPortlandSnowy</v>
      </c>
      <c r="C206" t="s">
        <v>64</v>
      </c>
      <c r="D206">
        <f t="shared" si="4"/>
        <v>0.95</v>
      </c>
      <c r="E206" t="str">
        <f t="shared" si="13"/>
        <v>Cal-31</v>
      </c>
      <c r="F206" t="s">
        <v>44</v>
      </c>
      <c r="G206" s="73" cm="1">
        <f t="array" ref="G206">INDEX(PPAcfd!$E$28:$T$35,Summary!K206,Summary!L206)</f>
        <v>9836535.5299963113</v>
      </c>
      <c r="H206" s="73" cm="1">
        <f t="array" ref="H206">INDEX(SwapSold!$E$28:$T$35,Summary!K206,Summary!L206)</f>
        <v>10637437.320784906</v>
      </c>
      <c r="I206" s="20" cm="1">
        <f t="array" ref="I206">INDEX('2hBatteryCM'!$E$28:$T$35,Summary!K206,Summary!L206)</f>
        <v>8649347.4190129712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MarinusPortlandSnowy</v>
      </c>
      <c r="C207" t="s">
        <v>64</v>
      </c>
      <c r="D207">
        <f t="shared" si="4"/>
        <v>0.75</v>
      </c>
      <c r="E207" t="str">
        <f t="shared" si="13"/>
        <v>Cal-31</v>
      </c>
      <c r="F207" t="s">
        <v>44</v>
      </c>
      <c r="G207" s="73" cm="1">
        <f t="array" ref="G207">INDEX(PPAcfd!$E$28:$T$35,Summary!K207,Summary!L207)</f>
        <v>4670022.9234776916</v>
      </c>
      <c r="H207" s="73" cm="1">
        <f t="array" ref="H207">INDEX(SwapSold!$E$28:$T$35,Summary!K207,Summary!L207)</f>
        <v>4668049.8625316406</v>
      </c>
      <c r="I207" s="20" cm="1">
        <f t="array" ref="I207">INDEX('2hBatteryCM'!$E$28:$T$35,Summary!K207,Summary!L207)</f>
        <v>7353750.9288558206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MarinusPortlandSnowy</v>
      </c>
      <c r="C208" t="s">
        <v>64</v>
      </c>
      <c r="D208">
        <f t="shared" si="4"/>
        <v>0.5</v>
      </c>
      <c r="E208" t="str">
        <f t="shared" si="13"/>
        <v>Cal-31</v>
      </c>
      <c r="F208" t="s">
        <v>44</v>
      </c>
      <c r="G208" s="73" cm="1">
        <f t="array" ref="G208">INDEX(PPAcfd!$E$28:$T$35,Summary!K208,Summary!L208)</f>
        <v>1134129.9003027456</v>
      </c>
      <c r="H208" s="73" cm="1">
        <f t="array" ref="H208">INDEX(SwapSold!$E$28:$T$35,Summary!K208,Summary!L208)</f>
        <v>70172.475635795869</v>
      </c>
      <c r="I208" s="20" cm="1">
        <f t="array" ref="I208">INDEX('2hBatteryCM'!$E$28:$T$35,Summary!K208,Summary!L208)</f>
        <v>6398301.9696818795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MarinusPortlandSnowy</v>
      </c>
      <c r="C209" t="s">
        <v>64</v>
      </c>
      <c r="D209">
        <f t="shared" si="4"/>
        <v>0.25</v>
      </c>
      <c r="E209" t="str">
        <f t="shared" si="13"/>
        <v>Cal-31</v>
      </c>
      <c r="F209" t="s">
        <v>44</v>
      </c>
      <c r="G209" s="73" cm="1">
        <f t="array" ref="G209">INDEX(PPAcfd!$E$28:$T$35,Summary!K209,Summary!L209)</f>
        <v>-1861060.7331839572</v>
      </c>
      <c r="H209" s="73" cm="1">
        <f t="array" ref="H209">INDEX(SwapSold!$E$28:$T$35,Summary!K209,Summary!L209)</f>
        <v>-5294369.6496061673</v>
      </c>
      <c r="I209" s="20" cm="1">
        <f t="array" ref="I209">INDEX('2hBatteryCM'!$E$28:$T$35,Summary!K209,Summary!L209)</f>
        <v>5503869.027271539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MarinusPortlandSnowy</v>
      </c>
      <c r="C210" t="s">
        <v>64</v>
      </c>
      <c r="D210">
        <f t="shared" si="4"/>
        <v>0.05</v>
      </c>
      <c r="E210" t="str">
        <f t="shared" si="13"/>
        <v>Cal-31</v>
      </c>
      <c r="F210" t="s">
        <v>44</v>
      </c>
      <c r="G210" s="73" cm="1">
        <f t="array" ref="G210">INDEX(PPAcfd!$E$28:$T$35,Summary!K210,Summary!L210)</f>
        <v>-4965575.404879136</v>
      </c>
      <c r="H210" s="73" cm="1">
        <f t="array" ref="H210">INDEX(SwapSold!$E$28:$T$35,Summary!K210,Summary!L210)</f>
        <v>-12767640.755112967</v>
      </c>
      <c r="I210" s="20" cm="1">
        <f t="array" ref="I210">INDEX('2hBatteryCM'!$E$28:$T$35,Summary!K210,Summary!L210)</f>
        <v>4447472.1601033742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MarinusPortlandSnowy</v>
      </c>
      <c r="C211" t="s">
        <v>64</v>
      </c>
      <c r="D211">
        <f t="shared" si="4"/>
        <v>0</v>
      </c>
      <c r="E211" t="str">
        <f t="shared" si="13"/>
        <v>Cal-31</v>
      </c>
      <c r="F211" t="s">
        <v>44</v>
      </c>
      <c r="G211" s="73" cm="1">
        <f t="array" ref="G211">INDEX(PPAcfd!$E$28:$T$35,Summary!K211,Summary!L211)</f>
        <v>-9172941.9616299625</v>
      </c>
      <c r="H211" s="73" cm="1">
        <f t="array" ref="H211">INDEX(SwapSold!$E$28:$T$35,Summary!K211,Summary!L211)</f>
        <v>-28044306.025060903</v>
      </c>
      <c r="I211" s="20" cm="1">
        <f t="array" ref="I211">INDEX('2hBatteryCM'!$E$28:$T$35,Summary!K211,Summary!L211)</f>
        <v>2958943.2049590168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MarinusPortlandSnowy</v>
      </c>
      <c r="C212" t="s">
        <v>64</v>
      </c>
      <c r="D212" t="str">
        <f t="shared" si="4"/>
        <v>avg</v>
      </c>
      <c r="E212" t="str">
        <f t="shared" si="13"/>
        <v>Cal-31</v>
      </c>
      <c r="F212" t="s">
        <v>44</v>
      </c>
      <c r="G212" s="73" cm="1">
        <f t="array" ref="G212">INDEX(PPAcfd!$E$28:$T$35,Summary!K212,Summary!L212)</f>
        <v>1614839.3505036726</v>
      </c>
      <c r="H212" s="73" cm="1">
        <f t="array" ref="H212">INDEX(SwapSold!$E$28:$T$35,Summary!K212,Summary!L212)</f>
        <v>-410305.95529596828</v>
      </c>
      <c r="I212" s="20" cm="1">
        <f t="array" ref="I212">INDEX('2hBatteryCM'!$E$28:$T$35,Summary!K212,Summary!L212)</f>
        <v>6451581.276162223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MarinusPortlandSnowy</v>
      </c>
      <c r="C213" t="s">
        <v>64</v>
      </c>
      <c r="D213">
        <f t="shared" si="4"/>
        <v>1</v>
      </c>
      <c r="E213" t="str">
        <f t="shared" si="13"/>
        <v>Cal-32</v>
      </c>
      <c r="F213" t="s">
        <v>44</v>
      </c>
      <c r="G213" s="73" cm="1">
        <f t="array" ref="G213">INDEX(PPAcfd!$E$28:$T$35,Summary!K213,Summary!L213)</f>
        <v>16106520.919822397</v>
      </c>
      <c r="H213" s="73" cm="1">
        <f t="array" ref="H213">INDEX(SwapSold!$E$28:$T$35,Summary!K213,Summary!L213)</f>
        <v>21517633.084261045</v>
      </c>
      <c r="I213" s="20" cm="1">
        <f t="array" ref="I213">INDEX('2hBatteryCM'!$E$28:$T$35,Summary!K213,Summary!L213)</f>
        <v>10727868.488882514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MarinusPortlandSnowy</v>
      </c>
      <c r="C214" t="s">
        <v>64</v>
      </c>
      <c r="D214">
        <f t="shared" si="4"/>
        <v>0.95</v>
      </c>
      <c r="E214" t="str">
        <f t="shared" si="13"/>
        <v>Cal-32</v>
      </c>
      <c r="F214" t="s">
        <v>44</v>
      </c>
      <c r="G214" s="73" cm="1">
        <f t="array" ref="G214">INDEX(PPAcfd!$E$28:$T$35,Summary!K214,Summary!L214)</f>
        <v>6448676.2712119687</v>
      </c>
      <c r="H214" s="73" cm="1">
        <f t="array" ref="H214">INDEX(SwapSold!$E$28:$T$35,Summary!K214,Summary!L214)</f>
        <v>10231441.179148108</v>
      </c>
      <c r="I214" s="20" cm="1">
        <f t="array" ref="I214">INDEX('2hBatteryCM'!$E$28:$T$35,Summary!K214,Summary!L214)</f>
        <v>7971382.6163146095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MarinusPortlandSnowy</v>
      </c>
      <c r="C215" t="s">
        <v>64</v>
      </c>
      <c r="D215">
        <f t="shared" si="4"/>
        <v>0.75</v>
      </c>
      <c r="E215" t="str">
        <f t="shared" si="13"/>
        <v>Cal-32</v>
      </c>
      <c r="F215" t="s">
        <v>44</v>
      </c>
      <c r="G215" s="73" cm="1">
        <f t="array" ref="G215">INDEX(PPAcfd!$E$28:$T$35,Summary!K215,Summary!L215)</f>
        <v>1995618.8416240835</v>
      </c>
      <c r="H215" s="73" cm="1">
        <f t="array" ref="H215">INDEX(SwapSold!$E$28:$T$35,Summary!K215,Summary!L215)</f>
        <v>4462847.6105931159</v>
      </c>
      <c r="I215" s="20" cm="1">
        <f t="array" ref="I215">INDEX('2hBatteryCM'!$E$28:$T$35,Summary!K215,Summary!L215)</f>
        <v>6866542.6088421522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MarinusPortlandSnowy</v>
      </c>
      <c r="C216" t="s">
        <v>64</v>
      </c>
      <c r="D216">
        <f t="shared" si="4"/>
        <v>0.5</v>
      </c>
      <c r="E216" t="str">
        <f t="shared" si="13"/>
        <v>Cal-32</v>
      </c>
      <c r="F216" t="s">
        <v>44</v>
      </c>
      <c r="G216" s="73" cm="1">
        <f t="array" ref="G216">INDEX(PPAcfd!$E$28:$T$35,Summary!K216,Summary!L216)</f>
        <v>-1310621.7304136369</v>
      </c>
      <c r="H216" s="73" cm="1">
        <f t="array" ref="H216">INDEX(SwapSold!$E$28:$T$35,Summary!K216,Summary!L216)</f>
        <v>17734.827984221938</v>
      </c>
      <c r="I216" s="20" cm="1">
        <f t="array" ref="I216">INDEX('2hBatteryCM'!$E$28:$T$35,Summary!K216,Summary!L216)</f>
        <v>6004045.6384480586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MarinusPortlandSnowy</v>
      </c>
      <c r="C217" t="s">
        <v>64</v>
      </c>
      <c r="D217">
        <f t="shared" si="4"/>
        <v>0.25</v>
      </c>
      <c r="E217" t="str">
        <f t="shared" si="13"/>
        <v>Cal-32</v>
      </c>
      <c r="F217" t="s">
        <v>44</v>
      </c>
      <c r="G217" s="73" cm="1">
        <f t="array" ref="G217">INDEX(PPAcfd!$E$28:$T$35,Summary!K217,Summary!L217)</f>
        <v>-4116403.6896188501</v>
      </c>
      <c r="H217" s="73" cm="1">
        <f t="array" ref="H217">INDEX(SwapSold!$E$28:$T$35,Summary!K217,Summary!L217)</f>
        <v>-5009080.4579994269</v>
      </c>
      <c r="I217" s="20" cm="1">
        <f t="array" ref="I217">INDEX('2hBatteryCM'!$E$28:$T$35,Summary!K217,Summary!L217)</f>
        <v>5185362.1431403812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MarinusPortlandSnowy</v>
      </c>
      <c r="C218" t="s">
        <v>64</v>
      </c>
      <c r="D218">
        <f t="shared" si="4"/>
        <v>0.05</v>
      </c>
      <c r="E218" t="str">
        <f t="shared" si="13"/>
        <v>Cal-32</v>
      </c>
      <c r="F218" t="s">
        <v>44</v>
      </c>
      <c r="G218" s="73" cm="1">
        <f t="array" ref="G218">INDEX(PPAcfd!$E$28:$T$35,Summary!K218,Summary!L218)</f>
        <v>-7216756.7998139542</v>
      </c>
      <c r="H218" s="73" cm="1">
        <f t="array" ref="H218">INDEX(SwapSold!$E$28:$T$35,Summary!K218,Summary!L218)</f>
        <v>-11998017.736575784</v>
      </c>
      <c r="I218" s="20" cm="1">
        <f t="array" ref="I218">INDEX('2hBatteryCM'!$E$28:$T$35,Summary!K218,Summary!L218)</f>
        <v>4165533.078727765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MarinusPortlandSnowy</v>
      </c>
      <c r="C219" t="s">
        <v>64</v>
      </c>
      <c r="D219">
        <f t="shared" si="4"/>
        <v>0</v>
      </c>
      <c r="E219" t="str">
        <f t="shared" si="13"/>
        <v>Cal-32</v>
      </c>
      <c r="F219" t="s">
        <v>44</v>
      </c>
      <c r="G219" s="73" cm="1">
        <f t="array" ref="G219">INDEX(PPAcfd!$E$28:$T$35,Summary!K219,Summary!L219)</f>
        <v>-10853063.952015979</v>
      </c>
      <c r="H219" s="73" cm="1">
        <f t="array" ref="H219">INDEX(SwapSold!$E$28:$T$35,Summary!K219,Summary!L219)</f>
        <v>-25957070.968579493</v>
      </c>
      <c r="I219" s="20" cm="1">
        <f t="array" ref="I219">INDEX('2hBatteryCM'!$E$28:$T$35,Summary!K219,Summary!L219)</f>
        <v>2927802.0785712805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MarinusPortlandSnowy</v>
      </c>
      <c r="C220" t="s">
        <v>64</v>
      </c>
      <c r="D220" t="str">
        <f t="shared" si="4"/>
        <v>avg</v>
      </c>
      <c r="E220" t="str">
        <f t="shared" si="13"/>
        <v>Cal-32</v>
      </c>
      <c r="F220" t="s">
        <v>44</v>
      </c>
      <c r="G220" s="73" cm="1">
        <f t="array" ref="G220">INDEX(PPAcfd!$E$28:$T$35,Summary!K220,Summary!L220)</f>
        <v>-929710.80859305861</v>
      </c>
      <c r="H220" s="73" cm="1">
        <f t="array" ref="H220">INDEX(SwapSold!$E$28:$T$35,Summary!K220,Summary!L220)</f>
        <v>-363395.02348489856</v>
      </c>
      <c r="I220" s="20" cm="1">
        <f t="array" ref="I220">INDEX('2hBatteryCM'!$E$28:$T$35,Summary!K220,Summary!L220)</f>
        <v>6028690.2575517641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MarinusPortlandSnowy</v>
      </c>
      <c r="C221" t="s">
        <v>64</v>
      </c>
      <c r="D221">
        <f t="shared" si="4"/>
        <v>1</v>
      </c>
      <c r="E221" t="str">
        <f t="shared" si="13"/>
        <v>Cal-33</v>
      </c>
      <c r="F221" t="s">
        <v>44</v>
      </c>
      <c r="G221" s="73" cm="1">
        <f t="array" ref="G221">INDEX(PPAcfd!$E$28:$T$35,Summary!K221,Summary!L221)</f>
        <v>17113337.361717846</v>
      </c>
      <c r="H221" s="73" cm="1">
        <f t="array" ref="H221">INDEX(SwapSold!$E$28:$T$35,Summary!K221,Summary!L221)</f>
        <v>25697113.900632679</v>
      </c>
      <c r="I221" s="20" cm="1">
        <f t="array" ref="I221">INDEX('2hBatteryCM'!$E$28:$T$35,Summary!K221,Summary!L221)</f>
        <v>10924107.796573527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MarinusPortlandSnowy</v>
      </c>
      <c r="C222" t="s">
        <v>64</v>
      </c>
      <c r="D222">
        <f t="shared" si="4"/>
        <v>0.95</v>
      </c>
      <c r="E222" t="str">
        <f t="shared" si="13"/>
        <v>Cal-33</v>
      </c>
      <c r="F222" t="s">
        <v>44</v>
      </c>
      <c r="G222" s="73" cm="1">
        <f t="array" ref="G222">INDEX(PPAcfd!$E$28:$T$35,Summary!K222,Summary!L222)</f>
        <v>8054333.3561030924</v>
      </c>
      <c r="H222" s="73" cm="1">
        <f t="array" ref="H222">INDEX(SwapSold!$E$28:$T$35,Summary!K222,Summary!L222)</f>
        <v>12350357.922722911</v>
      </c>
      <c r="I222" s="20" cm="1">
        <f t="array" ref="I222">INDEX('2hBatteryCM'!$E$28:$T$35,Summary!K222,Summary!L222)</f>
        <v>8311349.4138734881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MarinusPortlandSnowy</v>
      </c>
      <c r="C223" t="s">
        <v>64</v>
      </c>
      <c r="D223">
        <f t="shared" si="4"/>
        <v>0.75</v>
      </c>
      <c r="E223" t="str">
        <f t="shared" si="13"/>
        <v>Cal-33</v>
      </c>
      <c r="F223" t="s">
        <v>44</v>
      </c>
      <c r="G223" s="73" cm="1">
        <f t="array" ref="G223">INDEX(PPAcfd!$E$28:$T$35,Summary!K223,Summary!L223)</f>
        <v>3985336.6880809213</v>
      </c>
      <c r="H223" s="73" cm="1">
        <f t="array" ref="H223">INDEX(SwapSold!$E$28:$T$35,Summary!K223,Summary!L223)</f>
        <v>5261644.3166585928</v>
      </c>
      <c r="I223" s="20" cm="1">
        <f t="array" ref="I223">INDEX('2hBatteryCM'!$E$28:$T$35,Summary!K223,Summary!L223)</f>
        <v>7281186.5263175229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MarinusPortlandSnowy</v>
      </c>
      <c r="C224" t="s">
        <v>64</v>
      </c>
      <c r="D224">
        <f t="shared" si="4"/>
        <v>0.5</v>
      </c>
      <c r="E224" t="str">
        <f t="shared" si="13"/>
        <v>Cal-33</v>
      </c>
      <c r="F224" t="s">
        <v>44</v>
      </c>
      <c r="G224" s="73" cm="1">
        <f t="array" ref="G224">INDEX(PPAcfd!$E$28:$T$35,Summary!K224,Summary!L224)</f>
        <v>679460.58116918115</v>
      </c>
      <c r="H224" s="73" cm="1">
        <f t="array" ref="H224">INDEX(SwapSold!$E$28:$T$35,Summary!K224,Summary!L224)</f>
        <v>55656.923623514631</v>
      </c>
      <c r="I224" s="20" cm="1">
        <f t="array" ref="I224">INDEX('2hBatteryCM'!$E$28:$T$35,Summary!K224,Summary!L224)</f>
        <v>6422957.5849771425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MarinusPortlandSnowy</v>
      </c>
      <c r="C225" t="s">
        <v>64</v>
      </c>
      <c r="D225">
        <f t="shared" si="4"/>
        <v>0.25</v>
      </c>
      <c r="E225" t="str">
        <f t="shared" si="13"/>
        <v>Cal-33</v>
      </c>
      <c r="F225" t="s">
        <v>44</v>
      </c>
      <c r="G225" s="73" cm="1">
        <f t="array" ref="G225">INDEX(PPAcfd!$E$28:$T$35,Summary!K225,Summary!L225)</f>
        <v>-2931201.9487718446</v>
      </c>
      <c r="H225" s="73" cm="1">
        <f t="array" ref="H225">INDEX(SwapSold!$E$28:$T$35,Summary!K225,Summary!L225)</f>
        <v>-4988841.4655431844</v>
      </c>
      <c r="I225" s="20" cm="1">
        <f t="array" ref="I225">INDEX('2hBatteryCM'!$E$28:$T$35,Summary!K225,Summary!L225)</f>
        <v>5451594.5912780128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MarinusPortlandSnowy</v>
      </c>
      <c r="C226" t="s">
        <v>64</v>
      </c>
      <c r="D226">
        <f t="shared" si="4"/>
        <v>0.05</v>
      </c>
      <c r="E226" t="str">
        <f t="shared" si="13"/>
        <v>Cal-33</v>
      </c>
      <c r="F226" t="s">
        <v>44</v>
      </c>
      <c r="G226" s="73" cm="1">
        <f t="array" ref="G226">INDEX(PPAcfd!$E$28:$T$35,Summary!K226,Summary!L226)</f>
        <v>-6911076.7788176509</v>
      </c>
      <c r="H226" s="73" cm="1">
        <f t="array" ref="H226">INDEX(SwapSold!$E$28:$T$35,Summary!K226,Summary!L226)</f>
        <v>-11995801.867274513</v>
      </c>
      <c r="I226" s="20" cm="1">
        <f t="array" ref="I226">INDEX('2hBatteryCM'!$E$28:$T$35,Summary!K226,Summary!L226)</f>
        <v>4271303.2116910676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MarinusPortlandSnowy</v>
      </c>
      <c r="C227" t="s">
        <v>64</v>
      </c>
      <c r="D227">
        <f t="shared" si="4"/>
        <v>0</v>
      </c>
      <c r="E227" t="str">
        <f t="shared" si="13"/>
        <v>Cal-33</v>
      </c>
      <c r="F227" t="s">
        <v>44</v>
      </c>
      <c r="G227" s="73" cm="1">
        <f t="array" ref="G227">INDEX(PPAcfd!$E$28:$T$35,Summary!K227,Summary!L227)</f>
        <v>-11771053.097753413</v>
      </c>
      <c r="H227" s="73" cm="1">
        <f t="array" ref="H227">INDEX(SwapSold!$E$28:$T$35,Summary!K227,Summary!L227)</f>
        <v>-25537091.898744013</v>
      </c>
      <c r="I227" s="20" cm="1">
        <f t="array" ref="I227">INDEX('2hBatteryCM'!$E$28:$T$35,Summary!K227,Summary!L227)</f>
        <v>2859970.4600437158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MarinusPortlandSnowy</v>
      </c>
      <c r="C228" t="s">
        <v>64</v>
      </c>
      <c r="D228" t="str">
        <f t="shared" si="4"/>
        <v>avg</v>
      </c>
      <c r="E228" t="str">
        <f t="shared" si="13"/>
        <v>Cal-33</v>
      </c>
      <c r="F228" t="s">
        <v>44</v>
      </c>
      <c r="G228" s="73" cm="1">
        <f t="array" ref="G228">INDEX(PPAcfd!$E$28:$T$35,Summary!K228,Summary!L228)</f>
        <v>578148.21601759188</v>
      </c>
      <c r="H228" s="73" cm="1">
        <f t="array" ref="H228">INDEX(SwapSold!$E$28:$T$35,Summary!K228,Summary!L228)</f>
        <v>99356.490196869636</v>
      </c>
      <c r="I228" s="20" cm="1">
        <f t="array" ref="I228">INDEX('2hBatteryCM'!$E$28:$T$35,Summary!K228,Summary!L228)</f>
        <v>6359076.299325211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MarinusPortlandSnowy</v>
      </c>
      <c r="C229" t="s">
        <v>64</v>
      </c>
      <c r="D229">
        <f t="shared" si="4"/>
        <v>1</v>
      </c>
      <c r="E229" t="str">
        <f t="shared" si="13"/>
        <v>Cal-34</v>
      </c>
      <c r="F229" t="s">
        <v>44</v>
      </c>
      <c r="G229" s="73" cm="1">
        <f t="array" ref="G229">INDEX(PPAcfd!$E$28:$T$35,Summary!K229,Summary!L229)</f>
        <v>19547094.37716816</v>
      </c>
      <c r="H229" s="73" cm="1">
        <f t="array" ref="H229">INDEX(SwapSold!$E$28:$T$35,Summary!K229,Summary!L229)</f>
        <v>24511589.268706333</v>
      </c>
      <c r="I229" s="20" cm="1">
        <f t="array" ref="I229">INDEX('2hBatteryCM'!$E$28:$T$35,Summary!K229,Summary!L229)</f>
        <v>11310456.880372178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MarinusPortlandSnowy</v>
      </c>
      <c r="C230" t="s">
        <v>64</v>
      </c>
      <c r="D230">
        <f t="shared" si="4"/>
        <v>0.95</v>
      </c>
      <c r="E230" t="str">
        <f t="shared" si="13"/>
        <v>Cal-34</v>
      </c>
      <c r="F230" t="s">
        <v>44</v>
      </c>
      <c r="G230" s="73" cm="1">
        <f t="array" ref="G230">INDEX(PPAcfd!$E$28:$T$35,Summary!K230,Summary!L230)</f>
        <v>8779102.6117058806</v>
      </c>
      <c r="H230" s="73" cm="1">
        <f t="array" ref="H230">INDEX(SwapSold!$E$28:$T$35,Summary!K230,Summary!L230)</f>
        <v>13904472.577935362</v>
      </c>
      <c r="I230" s="20" cm="1">
        <f t="array" ref="I230">INDEX('2hBatteryCM'!$E$28:$T$35,Summary!K230,Summary!L230)</f>
        <v>8459442.2869296931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MarinusPortlandSnowy</v>
      </c>
      <c r="C231" t="s">
        <v>64</v>
      </c>
      <c r="D231">
        <f t="shared" si="4"/>
        <v>0.75</v>
      </c>
      <c r="E231" t="str">
        <f t="shared" si="13"/>
        <v>Cal-34</v>
      </c>
      <c r="F231" t="s">
        <v>44</v>
      </c>
      <c r="G231" s="73" cm="1">
        <f t="array" ref="G231">INDEX(PPAcfd!$E$28:$T$35,Summary!K231,Summary!L231)</f>
        <v>5097447.9264059793</v>
      </c>
      <c r="H231" s="73" cm="1">
        <f t="array" ref="H231">INDEX(SwapSold!$E$28:$T$35,Summary!K231,Summary!L231)</f>
        <v>5982765.3840918662</v>
      </c>
      <c r="I231" s="20" cm="1">
        <f t="array" ref="I231">INDEX('2hBatteryCM'!$E$28:$T$35,Summary!K231,Summary!L231)</f>
        <v>7521611.4248072989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MarinusPortlandSnowy</v>
      </c>
      <c r="C232" t="s">
        <v>64</v>
      </c>
      <c r="D232">
        <f t="shared" si="4"/>
        <v>0.5</v>
      </c>
      <c r="E232" t="str">
        <f t="shared" si="13"/>
        <v>Cal-34</v>
      </c>
      <c r="F232" t="s">
        <v>44</v>
      </c>
      <c r="G232" s="73" cm="1">
        <f t="array" ref="G232">INDEX(PPAcfd!$E$28:$T$35,Summary!K232,Summary!L232)</f>
        <v>1818270.7165544862</v>
      </c>
      <c r="H232" s="73" cm="1">
        <f t="array" ref="H232">INDEX(SwapSold!$E$28:$T$35,Summary!K232,Summary!L232)</f>
        <v>256030.43513708239</v>
      </c>
      <c r="I232" s="20" cm="1">
        <f t="array" ref="I232">INDEX('2hBatteryCM'!$E$28:$T$35,Summary!K232,Summary!L232)</f>
        <v>6672262.7926294506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MarinusPortlandSnowy</v>
      </c>
      <c r="C233" t="s">
        <v>64</v>
      </c>
      <c r="D233">
        <f t="shared" si="4"/>
        <v>0.25</v>
      </c>
      <c r="E233" t="str">
        <f t="shared" si="13"/>
        <v>Cal-34</v>
      </c>
      <c r="F233" t="s">
        <v>44</v>
      </c>
      <c r="G233" s="73" cm="1">
        <f t="array" ref="G233">INDEX(PPAcfd!$E$28:$T$35,Summary!K233,Summary!L233)</f>
        <v>-2332518.9322687602</v>
      </c>
      <c r="H233" s="73" cm="1">
        <f t="array" ref="H233">INDEX(SwapSold!$E$28:$T$35,Summary!K233,Summary!L233)</f>
        <v>-4781764.0921953702</v>
      </c>
      <c r="I233" s="20" cm="1">
        <f t="array" ref="I233">INDEX('2hBatteryCM'!$E$28:$T$35,Summary!K233,Summary!L233)</f>
        <v>5608410.5459587099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MarinusPortlandSnowy</v>
      </c>
      <c r="C234" t="s">
        <v>64</v>
      </c>
      <c r="D234">
        <f t="shared" si="4"/>
        <v>0.05</v>
      </c>
      <c r="E234" t="str">
        <f t="shared" si="13"/>
        <v>Cal-34</v>
      </c>
      <c r="F234" t="s">
        <v>44</v>
      </c>
      <c r="G234" s="73" cm="1">
        <f t="array" ref="G234">INDEX(PPAcfd!$E$28:$T$35,Summary!K234,Summary!L234)</f>
        <v>-7260338.3949745521</v>
      </c>
      <c r="H234" s="73" cm="1">
        <f t="array" ref="H234">INDEX(SwapSold!$E$28:$T$35,Summary!K234,Summary!L234)</f>
        <v>-11374965.583459858</v>
      </c>
      <c r="I234" s="20" cm="1">
        <f t="array" ref="I234">INDEX('2hBatteryCM'!$E$28:$T$35,Summary!K234,Summary!L234)</f>
        <v>4268636.2697583437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MarinusPortlandSnowy</v>
      </c>
      <c r="C235" t="s">
        <v>64</v>
      </c>
      <c r="D235">
        <f t="shared" si="4"/>
        <v>0</v>
      </c>
      <c r="E235" t="str">
        <f t="shared" si="13"/>
        <v>Cal-34</v>
      </c>
      <c r="F235" t="s">
        <v>44</v>
      </c>
      <c r="G235" s="73" cm="1">
        <f t="array" ref="G235">INDEX(PPAcfd!$E$28:$T$35,Summary!K235,Summary!L235)</f>
        <v>-11771121.896834217</v>
      </c>
      <c r="H235" s="73" cm="1">
        <f t="array" ref="H235">INDEX(SwapSold!$E$28:$T$35,Summary!K235,Summary!L235)</f>
        <v>-24207481.754249346</v>
      </c>
      <c r="I235" s="20" cm="1">
        <f t="array" ref="I235">INDEX('2hBatteryCM'!$E$28:$T$35,Summary!K235,Summary!L235)</f>
        <v>2909665.4950489043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MarinusPortlandSnowy</v>
      </c>
      <c r="C236" t="s">
        <v>64</v>
      </c>
      <c r="D236" t="str">
        <f t="shared" si="4"/>
        <v>avg</v>
      </c>
      <c r="E236" t="str">
        <f t="shared" si="13"/>
        <v>Cal-34</v>
      </c>
      <c r="F236" t="s">
        <v>44</v>
      </c>
      <c r="G236" s="73" cm="1">
        <f t="array" ref="G236">INDEX(PPAcfd!$E$28:$T$35,Summary!K236,Summary!L236)</f>
        <v>1351019.8334794266</v>
      </c>
      <c r="H236" s="73" cm="1">
        <f t="array" ref="H236">INDEX(SwapSold!$E$28:$T$35,Summary!K236,Summary!L236)</f>
        <v>691912.22272139264</v>
      </c>
      <c r="I236" s="20" cm="1">
        <f t="array" ref="I236">INDEX('2hBatteryCM'!$E$28:$T$35,Summary!K236,Summary!L236)</f>
        <v>6534523.5067960154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MarinusPortlandSnowy</v>
      </c>
      <c r="C237" t="s">
        <v>64</v>
      </c>
      <c r="D237">
        <f t="shared" si="4"/>
        <v>1</v>
      </c>
      <c r="E237" t="str">
        <f t="shared" si="13"/>
        <v>Cal-35</v>
      </c>
      <c r="F237" t="s">
        <v>44</v>
      </c>
      <c r="G237" s="73" cm="1">
        <f t="array" ref="G237">INDEX(PPAcfd!$E$28:$T$35,Summary!K237,Summary!L237)</f>
        <v>16724218.114215614</v>
      </c>
      <c r="H237" s="73" cm="1">
        <f t="array" ref="H237">INDEX(SwapSold!$E$28:$T$35,Summary!K237,Summary!L237)</f>
        <v>29343372.679766472</v>
      </c>
      <c r="I237" s="20" cm="1">
        <f t="array" ref="I237">INDEX('2hBatteryCM'!$E$28:$T$35,Summary!K237,Summary!L237)</f>
        <v>10718883.34446536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MarinusPortlandSnowy</v>
      </c>
      <c r="C238" t="s">
        <v>64</v>
      </c>
      <c r="D238">
        <f t="shared" si="4"/>
        <v>0.95</v>
      </c>
      <c r="E238" t="str">
        <f t="shared" si="13"/>
        <v>Cal-35</v>
      </c>
      <c r="F238" t="s">
        <v>44</v>
      </c>
      <c r="G238" s="73" cm="1">
        <f t="array" ref="G238">INDEX(PPAcfd!$E$28:$T$35,Summary!K238,Summary!L238)</f>
        <v>7910371.6844031243</v>
      </c>
      <c r="H238" s="73" cm="1">
        <f t="array" ref="H238">INDEX(SwapSold!$E$28:$T$35,Summary!K238,Summary!L238)</f>
        <v>16035046.537058566</v>
      </c>
      <c r="I238" s="20" cm="1">
        <f t="array" ref="I238">INDEX('2hBatteryCM'!$E$28:$T$35,Summary!K238,Summary!L238)</f>
        <v>8314580.4431690471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MarinusPortlandSnowy</v>
      </c>
      <c r="C239" t="s">
        <v>64</v>
      </c>
      <c r="D239">
        <f t="shared" si="4"/>
        <v>0.75</v>
      </c>
      <c r="E239" t="str">
        <f t="shared" si="13"/>
        <v>Cal-35</v>
      </c>
      <c r="F239" t="s">
        <v>44</v>
      </c>
      <c r="G239" s="73" cm="1">
        <f t="array" ref="G239">INDEX(PPAcfd!$E$28:$T$35,Summary!K239,Summary!L239)</f>
        <v>4482404.0919007836</v>
      </c>
      <c r="H239" s="73" cm="1">
        <f t="array" ref="H239">INDEX(SwapSold!$E$28:$T$35,Summary!K239,Summary!L239)</f>
        <v>6598979.9297147514</v>
      </c>
      <c r="I239" s="20" cm="1">
        <f t="array" ref="I239">INDEX('2hBatteryCM'!$E$28:$T$35,Summary!K239,Summary!L239)</f>
        <v>7430221.7078725733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MarinusPortlandSnowy</v>
      </c>
      <c r="C240" t="s">
        <v>64</v>
      </c>
      <c r="D240">
        <f t="shared" si="4"/>
        <v>0.5</v>
      </c>
      <c r="E240" t="str">
        <f t="shared" si="13"/>
        <v>Cal-35</v>
      </c>
      <c r="F240" t="s">
        <v>44</v>
      </c>
      <c r="G240" s="73" cm="1">
        <f t="array" ref="G240">INDEX(PPAcfd!$E$28:$T$35,Summary!K240,Summary!L240)</f>
        <v>1481108.5935978345</v>
      </c>
      <c r="H240" s="73" cm="1">
        <f t="array" ref="H240">INDEX(SwapSold!$E$28:$T$35,Summary!K240,Summary!L240)</f>
        <v>274495.71566139278</v>
      </c>
      <c r="I240" s="20" cm="1">
        <f t="array" ref="I240">INDEX('2hBatteryCM'!$E$28:$T$35,Summary!K240,Summary!L240)</f>
        <v>6645683.5503622582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MarinusPortlandSnowy</v>
      </c>
      <c r="C241" t="s">
        <v>64</v>
      </c>
      <c r="D241">
        <f t="shared" si="4"/>
        <v>0.25</v>
      </c>
      <c r="E241" t="str">
        <f t="shared" si="13"/>
        <v>Cal-35</v>
      </c>
      <c r="F241" t="s">
        <v>44</v>
      </c>
      <c r="G241" s="73" cm="1">
        <f t="array" ref="G241">INDEX(PPAcfd!$E$28:$T$35,Summary!K241,Summary!L241)</f>
        <v>-3393061.313825211</v>
      </c>
      <c r="H241" s="73" cm="1">
        <f t="array" ref="H241">INDEX(SwapSold!$E$28:$T$35,Summary!K241,Summary!L241)</f>
        <v>-4560513.9759418201</v>
      </c>
      <c r="I241" s="20" cm="1">
        <f t="array" ref="I241">INDEX('2hBatteryCM'!$E$28:$T$35,Summary!K241,Summary!L241)</f>
        <v>5469094.3316876572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MarinusPortlandSnowy</v>
      </c>
      <c r="C242" t="s">
        <v>64</v>
      </c>
      <c r="D242">
        <f t="shared" si="4"/>
        <v>0.05</v>
      </c>
      <c r="E242" t="str">
        <f t="shared" si="13"/>
        <v>Cal-35</v>
      </c>
      <c r="F242" t="s">
        <v>44</v>
      </c>
      <c r="G242" s="73" cm="1">
        <f t="array" ref="G242">INDEX(PPAcfd!$E$28:$T$35,Summary!K242,Summary!L242)</f>
        <v>-9834890.6342067532</v>
      </c>
      <c r="H242" s="73" cm="1">
        <f t="array" ref="H242">INDEX(SwapSold!$E$28:$T$35,Summary!K242,Summary!L242)</f>
        <v>-10670372.867950181</v>
      </c>
      <c r="I242" s="20" cm="1">
        <f t="array" ref="I242">INDEX('2hBatteryCM'!$E$28:$T$35,Summary!K242,Summary!L242)</f>
        <v>3899687.046049647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MarinusPortlandSnowy</v>
      </c>
      <c r="C243" t="s">
        <v>64</v>
      </c>
      <c r="D243">
        <f t="shared" si="4"/>
        <v>0</v>
      </c>
      <c r="E243" t="str">
        <f t="shared" si="13"/>
        <v>Cal-35</v>
      </c>
      <c r="F243" t="s">
        <v>44</v>
      </c>
      <c r="G243" s="73" cm="1">
        <f t="array" ref="G243">INDEX(PPAcfd!$E$28:$T$35,Summary!K243,Summary!L243)</f>
        <v>-13759848.05035246</v>
      </c>
      <c r="H243" s="73" cm="1">
        <f t="array" ref="H243">INDEX(SwapSold!$E$28:$T$35,Summary!K243,Summary!L243)</f>
        <v>-22594713.120383602</v>
      </c>
      <c r="I243" s="20" cm="1">
        <f t="array" ref="I243">INDEX('2hBatteryCM'!$E$28:$T$35,Summary!K243,Summary!L243)</f>
        <v>2647222.8694899292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MarinusPortlandSnowy</v>
      </c>
      <c r="C244" t="s">
        <v>64</v>
      </c>
      <c r="D244" t="str">
        <f t="shared" si="4"/>
        <v>avg</v>
      </c>
      <c r="E244" t="str">
        <f t="shared" si="13"/>
        <v>Cal-35</v>
      </c>
      <c r="F244" t="s">
        <v>44</v>
      </c>
      <c r="G244" s="73" cm="1">
        <f t="array" ref="G244">INDEX(PPAcfd!$E$28:$T$35,Summary!K244,Summary!L244)</f>
        <v>388981.19437142805</v>
      </c>
      <c r="H244" s="73" cm="1">
        <f t="array" ref="H244">INDEX(SwapSold!$E$28:$T$35,Summary!K244,Summary!L244)</f>
        <v>1253583.9932404005</v>
      </c>
      <c r="I244" s="20" cm="1">
        <f t="array" ref="I244">INDEX('2hBatteryCM'!$E$28:$T$35,Summary!K244,Summary!L244)</f>
        <v>6398535.8509921646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MarinusPortlandSnowy</v>
      </c>
      <c r="C245" t="s">
        <v>64</v>
      </c>
      <c r="D245">
        <f t="shared" si="4"/>
        <v>1</v>
      </c>
      <c r="E245" t="str">
        <f t="shared" si="13"/>
        <v>Cal-36</v>
      </c>
      <c r="F245" t="s">
        <v>44</v>
      </c>
      <c r="G245" s="73" cm="1">
        <f t="array" ref="G245">INDEX(PPAcfd!$E$28:$T$35,Summary!K245,Summary!L245)</f>
        <v>19478692.529217634</v>
      </c>
      <c r="H245" s="73" cm="1">
        <f t="array" ref="H245">INDEX(SwapSold!$E$28:$T$35,Summary!K245,Summary!L245)</f>
        <v>30973158.138263527</v>
      </c>
      <c r="I245" s="20" cm="1">
        <f t="array" ref="I245">INDEX('2hBatteryCM'!$E$28:$T$35,Summary!K245,Summary!L245)</f>
        <v>11298187.557912676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MarinusPortlandSnowy</v>
      </c>
      <c r="C246" t="s">
        <v>64</v>
      </c>
      <c r="D246">
        <f t="shared" si="4"/>
        <v>0.95</v>
      </c>
      <c r="E246" t="str">
        <f t="shared" si="13"/>
        <v>Cal-36</v>
      </c>
      <c r="F246" t="s">
        <v>44</v>
      </c>
      <c r="G246" s="73" cm="1">
        <f t="array" ref="G246">INDEX(PPAcfd!$E$28:$T$35,Summary!K246,Summary!L246)</f>
        <v>9632764.9297917951</v>
      </c>
      <c r="H246" s="73" cm="1">
        <f t="array" ref="H246">INDEX(SwapSold!$E$28:$T$35,Summary!K246,Summary!L246)</f>
        <v>18029184.699372664</v>
      </c>
      <c r="I246" s="20" cm="1">
        <f t="array" ref="I246">INDEX('2hBatteryCM'!$E$28:$T$35,Summary!K246,Summary!L246)</f>
        <v>8642356.232981503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MarinusPortlandSnowy</v>
      </c>
      <c r="C247" t="s">
        <v>64</v>
      </c>
      <c r="D247">
        <f t="shared" si="4"/>
        <v>0.75</v>
      </c>
      <c r="E247" t="str">
        <f t="shared" si="13"/>
        <v>Cal-36</v>
      </c>
      <c r="F247" t="s">
        <v>44</v>
      </c>
      <c r="G247" s="73" cm="1">
        <f t="array" ref="G247">INDEX(PPAcfd!$E$28:$T$35,Summary!K247,Summary!L247)</f>
        <v>6882026.0262908656</v>
      </c>
      <c r="H247" s="73" cm="1">
        <f t="array" ref="H247">INDEX(SwapSold!$E$28:$T$35,Summary!K247,Summary!L247)</f>
        <v>7451603.4435423212</v>
      </c>
      <c r="I247" s="20" cm="1">
        <f t="array" ref="I247">INDEX('2hBatteryCM'!$E$28:$T$35,Summary!K247,Summary!L247)</f>
        <v>7890403.1862727394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MarinusPortlandSnowy</v>
      </c>
      <c r="C248" t="s">
        <v>64</v>
      </c>
      <c r="D248">
        <f t="shared" si="4"/>
        <v>0.5</v>
      </c>
      <c r="E248" t="str">
        <f t="shared" si="13"/>
        <v>Cal-36</v>
      </c>
      <c r="F248" t="s">
        <v>44</v>
      </c>
      <c r="G248" s="73" cm="1">
        <f t="array" ref="G248">INDEX(PPAcfd!$E$28:$T$35,Summary!K248,Summary!L248)</f>
        <v>4088658.5647994261</v>
      </c>
      <c r="H248" s="73" cm="1">
        <f t="array" ref="H248">INDEX(SwapSold!$E$28:$T$35,Summary!K248,Summary!L248)</f>
        <v>374445.90678285388</v>
      </c>
      <c r="I248" s="20" cm="1">
        <f t="array" ref="I248">INDEX('2hBatteryCM'!$E$28:$T$35,Summary!K248,Summary!L248)</f>
        <v>7137127.3767141448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MarinusPortlandSnowy</v>
      </c>
      <c r="C249" t="s">
        <v>64</v>
      </c>
      <c r="D249">
        <f t="shared" si="4"/>
        <v>0.25</v>
      </c>
      <c r="E249" t="str">
        <f t="shared" si="13"/>
        <v>Cal-36</v>
      </c>
      <c r="F249" t="s">
        <v>44</v>
      </c>
      <c r="G249" s="73" cm="1">
        <f t="array" ref="G249">INDEX(PPAcfd!$E$28:$T$35,Summary!K249,Summary!L249)</f>
        <v>-1604105.0843706292</v>
      </c>
      <c r="H249" s="73" cm="1">
        <f t="array" ref="H249">INDEX(SwapSold!$E$28:$T$35,Summary!K249,Summary!L249)</f>
        <v>-4388419.4750104537</v>
      </c>
      <c r="I249" s="20" cm="1">
        <f t="array" ref="I249">INDEX('2hBatteryCM'!$E$28:$T$35,Summary!K249,Summary!L249)</f>
        <v>5822989.3076957306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MarinusPortlandSnowy</v>
      </c>
      <c r="C250" t="s">
        <v>64</v>
      </c>
      <c r="D250">
        <f t="shared" si="4"/>
        <v>0.05</v>
      </c>
      <c r="E250" t="str">
        <f t="shared" si="13"/>
        <v>Cal-36</v>
      </c>
      <c r="F250" t="s">
        <v>44</v>
      </c>
      <c r="G250" s="73" cm="1">
        <f t="array" ref="G250">INDEX(PPAcfd!$E$28:$T$35,Summary!K250,Summary!L250)</f>
        <v>-9310553.0377749149</v>
      </c>
      <c r="H250" s="73" cm="1">
        <f t="array" ref="H250">INDEX(SwapSold!$E$28:$T$35,Summary!K250,Summary!L250)</f>
        <v>-9857888.713589007</v>
      </c>
      <c r="I250" s="20" cm="1">
        <f t="array" ref="I250">INDEX('2hBatteryCM'!$E$28:$T$35,Summary!K250,Summary!L250)</f>
        <v>4052093.6257075947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MarinusPortlandSnowy</v>
      </c>
      <c r="C251" t="s">
        <v>64</v>
      </c>
      <c r="D251">
        <f t="shared" si="4"/>
        <v>0</v>
      </c>
      <c r="E251" t="str">
        <f t="shared" si="13"/>
        <v>Cal-36</v>
      </c>
      <c r="F251" t="s">
        <v>44</v>
      </c>
      <c r="G251" s="73" cm="1">
        <f t="array" ref="G251">INDEX(PPAcfd!$E$28:$T$35,Summary!K251,Summary!L251)</f>
        <v>-13672467.865387287</v>
      </c>
      <c r="H251" s="73" cm="1">
        <f t="array" ref="H251">INDEX(SwapSold!$E$28:$T$35,Summary!K251,Summary!L251)</f>
        <v>-21980408.879857164</v>
      </c>
      <c r="I251" s="20" cm="1">
        <f t="array" ref="I251">INDEX('2hBatteryCM'!$E$28:$T$35,Summary!K251,Summary!L251)</f>
        <v>2726516.8331040125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MarinusPortlandSnowy</v>
      </c>
      <c r="C252" t="s">
        <v>64</v>
      </c>
      <c r="D252" t="str">
        <f t="shared" si="4"/>
        <v>avg</v>
      </c>
      <c r="E252" t="str">
        <f t="shared" si="13"/>
        <v>Cal-36</v>
      </c>
      <c r="F252" t="s">
        <v>44</v>
      </c>
      <c r="G252" s="73" cm="1">
        <f t="array" ref="G252">INDEX(PPAcfd!$E$28:$T$35,Summary!K252,Summary!L252)</f>
        <v>2365105.8340397938</v>
      </c>
      <c r="H252" s="73" cm="1">
        <f t="array" ref="H252">INDEX(SwapSold!$E$28:$T$35,Summary!K252,Summary!L252)</f>
        <v>1939893.7187369431</v>
      </c>
      <c r="I252" s="20" cm="1">
        <f t="array" ref="I252">INDEX('2hBatteryCM'!$E$28:$T$35,Summary!K252,Summary!L252)</f>
        <v>6782322.3518564133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MarinusPortlandSnowy</v>
      </c>
      <c r="C253" t="s">
        <v>64</v>
      </c>
      <c r="D253">
        <f t="shared" si="4"/>
        <v>1</v>
      </c>
      <c r="E253" t="str">
        <f t="shared" si="13"/>
        <v>Cal-37</v>
      </c>
      <c r="F253" t="s">
        <v>44</v>
      </c>
      <c r="G253" s="73" cm="1">
        <f t="array" ref="G253">INDEX(PPAcfd!$E$28:$T$35,Summary!K253,Summary!L253)</f>
        <v>16247754.280443411</v>
      </c>
      <c r="H253" s="73" cm="1">
        <f t="array" ref="H253">INDEX(SwapSold!$E$28:$T$35,Summary!K253,Summary!L253)</f>
        <v>32061633.064332567</v>
      </c>
      <c r="I253" s="20" cm="1">
        <f t="array" ref="I253">INDEX('2hBatteryCM'!$E$28:$T$35,Summary!K253,Summary!L253)</f>
        <v>10903731.207496118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MarinusPortlandSnowy</v>
      </c>
      <c r="C254" t="s">
        <v>64</v>
      </c>
      <c r="D254">
        <f t="shared" si="4"/>
        <v>0.95</v>
      </c>
      <c r="E254" t="str">
        <f t="shared" si="13"/>
        <v>Cal-37</v>
      </c>
      <c r="F254" t="s">
        <v>44</v>
      </c>
      <c r="G254" s="73" cm="1">
        <f t="array" ref="G254">INDEX(PPAcfd!$E$28:$T$35,Summary!K254,Summary!L254)</f>
        <v>8649250.1418337543</v>
      </c>
      <c r="H254" s="73" cm="1">
        <f t="array" ref="H254">INDEX(SwapSold!$E$28:$T$35,Summary!K254,Summary!L254)</f>
        <v>19262159.915653717</v>
      </c>
      <c r="I254" s="20" cm="1">
        <f t="array" ref="I254">INDEX('2hBatteryCM'!$E$28:$T$35,Summary!K254,Summary!L254)</f>
        <v>8634152.0811988767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MarinusPortlandSnowy</v>
      </c>
      <c r="C255" t="s">
        <v>64</v>
      </c>
      <c r="D255">
        <f t="shared" si="4"/>
        <v>0.75</v>
      </c>
      <c r="E255" t="str">
        <f t="shared" si="13"/>
        <v>Cal-37</v>
      </c>
      <c r="F255" t="s">
        <v>44</v>
      </c>
      <c r="G255" s="73" cm="1">
        <f t="array" ref="G255">INDEX(PPAcfd!$E$28:$T$35,Summary!K255,Summary!L255)</f>
        <v>5827304.168137433</v>
      </c>
      <c r="H255" s="73" cm="1">
        <f t="array" ref="H255">INDEX(SwapSold!$E$28:$T$35,Summary!K255,Summary!L255)</f>
        <v>7646160.7042221548</v>
      </c>
      <c r="I255" s="20" cm="1">
        <f t="array" ref="I255">INDEX('2hBatteryCM'!$E$28:$T$35,Summary!K255,Summary!L255)</f>
        <v>7865990.9072726341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MarinusPortlandSnowy</v>
      </c>
      <c r="C256" t="s">
        <v>64</v>
      </c>
      <c r="D256">
        <f t="shared" si="4"/>
        <v>0.5</v>
      </c>
      <c r="E256" t="str">
        <f t="shared" si="13"/>
        <v>Cal-37</v>
      </c>
      <c r="F256" t="s">
        <v>44</v>
      </c>
      <c r="G256" s="73" cm="1">
        <f t="array" ref="G256">INDEX(PPAcfd!$E$28:$T$35,Summary!K256,Summary!L256)</f>
        <v>2821009.7353446377</v>
      </c>
      <c r="H256" s="73" cm="1">
        <f t="array" ref="H256">INDEX(SwapSold!$E$28:$T$35,Summary!K256,Summary!L256)</f>
        <v>328498.21846108593</v>
      </c>
      <c r="I256" s="20" cm="1">
        <f t="array" ref="I256">INDEX('2hBatteryCM'!$E$28:$T$35,Summary!K256,Summary!L256)</f>
        <v>7075669.433826332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MarinusPortlandSnowy</v>
      </c>
      <c r="C257" t="s">
        <v>64</v>
      </c>
      <c r="D257">
        <f t="shared" si="4"/>
        <v>0.25</v>
      </c>
      <c r="E257" t="str">
        <f t="shared" si="13"/>
        <v>Cal-37</v>
      </c>
      <c r="F257" t="s">
        <v>44</v>
      </c>
      <c r="G257" s="73" cm="1">
        <f t="array" ref="G257">INDEX(PPAcfd!$E$28:$T$35,Summary!K257,Summary!L257)</f>
        <v>-3100396.1432114597</v>
      </c>
      <c r="H257" s="73" cm="1">
        <f t="array" ref="H257">INDEX(SwapSold!$E$28:$T$35,Summary!K257,Summary!L257)</f>
        <v>-4652840.6885647131</v>
      </c>
      <c r="I257" s="20" cm="1">
        <f t="array" ref="I257">INDEX('2hBatteryCM'!$E$28:$T$35,Summary!K257,Summary!L257)</f>
        <v>5719133.0205603568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MarinusPortlandSnowy</v>
      </c>
      <c r="C258" t="s">
        <v>64</v>
      </c>
      <c r="D258">
        <f t="shared" si="4"/>
        <v>0.05</v>
      </c>
      <c r="E258" t="str">
        <f t="shared" si="13"/>
        <v>Cal-37</v>
      </c>
      <c r="F258" t="s">
        <v>44</v>
      </c>
      <c r="G258" s="73" cm="1">
        <f t="array" ref="G258">INDEX(PPAcfd!$E$28:$T$35,Summary!K258,Summary!L258)</f>
        <v>-11416013.959315803</v>
      </c>
      <c r="H258" s="73" cm="1">
        <f t="array" ref="H258">INDEX(SwapSold!$E$28:$T$35,Summary!K258,Summary!L258)</f>
        <v>-10362664.857901851</v>
      </c>
      <c r="I258" s="20" cm="1">
        <f t="array" ref="I258">INDEX('2hBatteryCM'!$E$28:$T$35,Summary!K258,Summary!L258)</f>
        <v>3844920.1205322277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MarinusPortlandSnowy</v>
      </c>
      <c r="C259" t="s">
        <v>64</v>
      </c>
      <c r="D259">
        <f t="shared" si="4"/>
        <v>0</v>
      </c>
      <c r="E259" t="str">
        <f t="shared" si="13"/>
        <v>Cal-37</v>
      </c>
      <c r="F259" t="s">
        <v>44</v>
      </c>
      <c r="G259" s="73" cm="1">
        <f t="array" ref="G259">INDEX(PPAcfd!$E$28:$T$35,Summary!K259,Summary!L259)</f>
        <v>-16621443.069393981</v>
      </c>
      <c r="H259" s="73" cm="1">
        <f t="array" ref="H259">INDEX(SwapSold!$E$28:$T$35,Summary!K259,Summary!L259)</f>
        <v>-20766323.360435199</v>
      </c>
      <c r="I259" s="20" cm="1">
        <f t="array" ref="I259">INDEX('2hBatteryCM'!$E$28:$T$35,Summary!K259,Summary!L259)</f>
        <v>2447090.4656788297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MarinusPortlandSnowy</v>
      </c>
      <c r="C260" t="s">
        <v>64</v>
      </c>
      <c r="D260" t="str">
        <f t="shared" si="4"/>
        <v>avg</v>
      </c>
      <c r="E260" t="str">
        <f t="shared" si="13"/>
        <v>Cal-37</v>
      </c>
      <c r="F260" t="s">
        <v>44</v>
      </c>
      <c r="G260" s="73" cm="1">
        <f t="array" ref="G260">INDEX(PPAcfd!$E$28:$T$35,Summary!K260,Summary!L260)</f>
        <v>1023599.67506492</v>
      </c>
      <c r="H260" s="73" cm="1">
        <f t="array" ref="H260">INDEX(SwapSold!$E$28:$T$35,Summary!K260,Summary!L260)</f>
        <v>2012805.0236130464</v>
      </c>
      <c r="I260" s="20" cm="1">
        <f t="array" ref="I260">INDEX('2hBatteryCM'!$E$28:$T$35,Summary!K260,Summary!L260)</f>
        <v>6700062.5268016439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F79E7-A01E-4502-B9B8-8A6A1D363023}">
  <dimension ref="B2:AU39"/>
  <sheetViews>
    <sheetView workbookViewId="0">
      <selection sqref="A1:XFD1048576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83" t="s">
        <v>80</v>
      </c>
      <c r="N2" s="83" t="s">
        <v>81</v>
      </c>
      <c r="V2" s="83" t="s">
        <v>82</v>
      </c>
      <c r="Z2" s="83" t="s">
        <v>83</v>
      </c>
      <c r="AC2" s="83" t="s">
        <v>84</v>
      </c>
      <c r="AK2" s="83" t="s">
        <v>85</v>
      </c>
      <c r="AO2" s="83" t="s">
        <v>86</v>
      </c>
    </row>
    <row r="3" spans="2:47" ht="15.05" customHeight="1" x14ac:dyDescent="0.45">
      <c r="B3" s="83"/>
      <c r="N3" s="83"/>
      <c r="V3" s="83"/>
      <c r="Z3" s="83"/>
      <c r="AC3" s="83"/>
      <c r="AK3" s="83"/>
      <c r="AO3" s="83"/>
    </row>
    <row r="4" spans="2:47" ht="15.05" customHeight="1" x14ac:dyDescent="0.45">
      <c r="B4" s="84"/>
      <c r="L4" s="84"/>
      <c r="V4" s="1" t="s">
        <v>87</v>
      </c>
      <c r="W4" s="85" t="s">
        <v>44</v>
      </c>
      <c r="X4" s="107">
        <v>0.11</v>
      </c>
      <c r="AO4" t="s">
        <v>88</v>
      </c>
      <c r="AP4" s="14">
        <f>SUMPRODUCT(AT4:AU4,AT8:AU8)/SUM(AT8:AU8)</f>
        <v>0.13593600035856931</v>
      </c>
      <c r="AQ4" s="86">
        <v>6.7500000000000004E-2</v>
      </c>
      <c r="AT4" s="86">
        <v>6.7500000000000004E-2</v>
      </c>
      <c r="AU4" s="3">
        <v>0.27</v>
      </c>
    </row>
    <row r="5" spans="2:47" ht="15.05" customHeight="1" x14ac:dyDescent="0.45">
      <c r="B5" s="84"/>
      <c r="L5" s="84"/>
      <c r="W5" s="85" t="s">
        <v>89</v>
      </c>
      <c r="X5" s="107">
        <v>0.1</v>
      </c>
      <c r="AC5" s="1" t="s">
        <v>90</v>
      </c>
      <c r="AD5" s="86">
        <v>2.5000000000000001E-2</v>
      </c>
      <c r="AO5" t="s">
        <v>91</v>
      </c>
      <c r="AP5" s="20">
        <f>AP23</f>
        <v>14751207.355692042</v>
      </c>
      <c r="AQ5" s="20">
        <f>AQ23</f>
        <v>24188735.601319138</v>
      </c>
    </row>
    <row r="6" spans="2:47" x14ac:dyDescent="0.3">
      <c r="B6" s="87"/>
      <c r="C6" s="87"/>
      <c r="D6" s="87"/>
      <c r="E6" s="87"/>
      <c r="F6" s="88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AO6" t="s">
        <v>92</v>
      </c>
      <c r="AP6" s="89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0" t="s">
        <v>20</v>
      </c>
      <c r="C7" s="90" t="s">
        <v>60</v>
      </c>
      <c r="D7" s="90" t="s">
        <v>93</v>
      </c>
      <c r="E7" s="90" t="s">
        <v>94</v>
      </c>
      <c r="F7" s="90" t="s">
        <v>83</v>
      </c>
      <c r="G7" s="90" t="s">
        <v>95</v>
      </c>
      <c r="H7" s="90" t="s">
        <v>87</v>
      </c>
      <c r="I7" s="90" t="s">
        <v>96</v>
      </c>
      <c r="J7" s="90" t="s">
        <v>97</v>
      </c>
      <c r="K7" s="90" t="s">
        <v>98</v>
      </c>
      <c r="L7" s="90" t="s">
        <v>131</v>
      </c>
      <c r="M7" s="91"/>
      <c r="N7" s="90" t="s">
        <v>33</v>
      </c>
      <c r="O7" s="90" t="s">
        <v>59</v>
      </c>
      <c r="P7" s="90" t="s">
        <v>99</v>
      </c>
      <c r="Q7" s="90" t="s">
        <v>100</v>
      </c>
      <c r="R7" s="90" t="s">
        <v>101</v>
      </c>
      <c r="S7" s="90" t="s">
        <v>102</v>
      </c>
      <c r="V7" s="90" t="s">
        <v>33</v>
      </c>
      <c r="W7" s="90" t="s">
        <v>60</v>
      </c>
      <c r="X7" s="90" t="s">
        <v>103</v>
      </c>
      <c r="Z7" s="90" t="s">
        <v>60</v>
      </c>
      <c r="AA7" s="90" t="s">
        <v>104</v>
      </c>
      <c r="AC7" s="90" t="s">
        <v>33</v>
      </c>
      <c r="AD7" s="90" t="s">
        <v>60</v>
      </c>
      <c r="AE7" s="90" t="s">
        <v>105</v>
      </c>
      <c r="AF7" s="90" t="s">
        <v>106</v>
      </c>
      <c r="AG7" s="90" t="s">
        <v>85</v>
      </c>
      <c r="AH7" s="90" t="s">
        <v>107</v>
      </c>
      <c r="AI7" s="90" t="s">
        <v>94</v>
      </c>
      <c r="AK7" s="90" t="s">
        <v>108</v>
      </c>
      <c r="AL7" s="90" t="s">
        <v>85</v>
      </c>
      <c r="AO7" s="90" t="s">
        <v>33</v>
      </c>
      <c r="AP7" s="90" t="s">
        <v>44</v>
      </c>
      <c r="AQ7" s="90" t="s">
        <v>89</v>
      </c>
      <c r="AS7" s="90" t="s">
        <v>33</v>
      </c>
      <c r="AT7" s="92" t="s">
        <v>109</v>
      </c>
      <c r="AU7" s="92" t="s">
        <v>110</v>
      </c>
    </row>
    <row r="8" spans="2:47" x14ac:dyDescent="0.3">
      <c r="B8" s="85" t="s">
        <v>3</v>
      </c>
      <c r="C8" s="85" t="s">
        <v>44</v>
      </c>
      <c r="D8" s="93">
        <f>AH8</f>
        <v>2000000</v>
      </c>
      <c r="E8" s="93">
        <f>AI8</f>
        <v>2000000</v>
      </c>
      <c r="F8" s="93">
        <f>$AA$8</f>
        <v>73600000</v>
      </c>
      <c r="G8" s="21">
        <f>AP8/H8</f>
        <v>50928800.422043659</v>
      </c>
      <c r="H8" s="94">
        <f>SUMIFS($X$8:$X$39,$V$8:$V$39,B8,$W$8:$W$39,C8)</f>
        <v>1.2321000000000002</v>
      </c>
      <c r="I8" s="95">
        <v>8760</v>
      </c>
      <c r="J8" s="95">
        <f>I8</f>
        <v>8760</v>
      </c>
      <c r="K8" s="96">
        <v>100</v>
      </c>
      <c r="L8" s="96">
        <f>(1+AD5)^2</f>
        <v>1.0506249999999999</v>
      </c>
      <c r="M8" s="87"/>
      <c r="N8" s="87" t="s">
        <v>3</v>
      </c>
      <c r="O8" s="87" t="s">
        <v>64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85" t="s">
        <v>3</v>
      </c>
      <c r="W8" s="85" t="s">
        <v>44</v>
      </c>
      <c r="X8" s="97">
        <f>(1+$X$4)^2</f>
        <v>1.2321000000000002</v>
      </c>
      <c r="Z8" s="85" t="s">
        <v>44</v>
      </c>
      <c r="AA8" s="60">
        <f>147200000/2</f>
        <v>73600000</v>
      </c>
      <c r="AC8" s="85" t="s">
        <v>3</v>
      </c>
      <c r="AD8" s="85" t="s">
        <v>44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85" t="s">
        <v>3</v>
      </c>
      <c r="AP8" s="93">
        <f>SUM(AT8:AU8)</f>
        <v>62749375</v>
      </c>
      <c r="AQ8" s="111">
        <f>AA9*(1-$AQ$4)</f>
        <v>69005000</v>
      </c>
      <c r="AS8" s="85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85" t="s">
        <v>4</v>
      </c>
      <c r="C9" s="85" t="s">
        <v>44</v>
      </c>
      <c r="D9" s="93">
        <f t="shared" ref="D9:E23" si="0">AH9</f>
        <v>958750</v>
      </c>
      <c r="E9" s="93">
        <f t="shared" si="0"/>
        <v>2958750</v>
      </c>
      <c r="F9" s="93">
        <f>F8</f>
        <v>73600000</v>
      </c>
      <c r="G9" s="21">
        <f t="shared" ref="G9:G23" si="1">AP9/H9</f>
        <v>39644813.504154257</v>
      </c>
      <c r="H9" s="94">
        <f t="shared" ref="H9:H39" si="2">SUMIFS($X$8:$X$39,$V$8:$V$39,B9,$W$8:$W$39,C9)</f>
        <v>1.3676310000000003</v>
      </c>
      <c r="I9" s="95">
        <v>8760</v>
      </c>
      <c r="J9" s="95">
        <f>I9+J8</f>
        <v>17520</v>
      </c>
      <c r="K9" s="96">
        <v>100</v>
      </c>
      <c r="L9" s="96">
        <f>L8*(1+$AD$5)</f>
        <v>1.0768906249999999</v>
      </c>
      <c r="M9" s="87"/>
      <c r="N9" s="87" t="s">
        <v>4</v>
      </c>
      <c r="O9" s="87" t="s">
        <v>64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85" t="s">
        <v>4</v>
      </c>
      <c r="W9" s="85" t="s">
        <v>44</v>
      </c>
      <c r="X9" s="97">
        <f t="shared" ref="X9:X23" si="3">X8*(1+$X$4)</f>
        <v>1.3676310000000003</v>
      </c>
      <c r="Z9" s="85" t="s">
        <v>89</v>
      </c>
      <c r="AA9" s="60">
        <f>148000000/2</f>
        <v>74000000</v>
      </c>
      <c r="AC9" s="85" t="s">
        <v>4</v>
      </c>
      <c r="AD9" s="85" t="s">
        <v>44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85" t="s">
        <v>4</v>
      </c>
      <c r="AP9" s="93">
        <f>SUM(AT9:AU9)</f>
        <v>54219475.9375</v>
      </c>
      <c r="AQ9" s="111">
        <f>AQ8*(1-$AQ$4)</f>
        <v>64347162.5</v>
      </c>
      <c r="AS9" s="85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85" t="s">
        <v>5</v>
      </c>
      <c r="C10" s="85" t="s">
        <v>44</v>
      </c>
      <c r="D10" s="93">
        <f t="shared" si="0"/>
        <v>967718.74999999988</v>
      </c>
      <c r="E10" s="93">
        <f t="shared" si="0"/>
        <v>3926468.75</v>
      </c>
      <c r="F10" s="93">
        <f t="shared" ref="F10:F23" si="5">F9</f>
        <v>73600000</v>
      </c>
      <c r="G10" s="21">
        <f t="shared" si="1"/>
        <v>31240191.585855849</v>
      </c>
      <c r="H10" s="94">
        <f t="shared" si="2"/>
        <v>1.5180704100000004</v>
      </c>
      <c r="I10" s="95">
        <v>8784</v>
      </c>
      <c r="J10" s="95">
        <f t="shared" ref="J10:J23" si="6">I10+J9</f>
        <v>26304</v>
      </c>
      <c r="K10" s="96">
        <v>100</v>
      </c>
      <c r="L10" s="96">
        <f t="shared" ref="L10:L23" si="7">L9*(1+$AD$5)</f>
        <v>1.1038128906249998</v>
      </c>
      <c r="M10" s="87"/>
      <c r="N10" s="87" t="s">
        <v>5</v>
      </c>
      <c r="O10" s="87" t="s">
        <v>64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85" t="s">
        <v>5</v>
      </c>
      <c r="W10" s="85" t="s">
        <v>44</v>
      </c>
      <c r="X10" s="97">
        <f t="shared" si="3"/>
        <v>1.5180704100000004</v>
      </c>
      <c r="AC10" s="85" t="s">
        <v>5</v>
      </c>
      <c r="AD10" s="85" t="s">
        <v>44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85" t="s">
        <v>5</v>
      </c>
      <c r="AP10" s="93">
        <f t="shared" ref="AP10:AP23" si="12">SUM(AT10:AU10)</f>
        <v>47424810.44921875</v>
      </c>
      <c r="AQ10" s="111">
        <f t="shared" ref="AQ10:AQ23" si="13">AQ9*(1-$AQ$4)</f>
        <v>60003729.03125</v>
      </c>
      <c r="AS10" s="85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85" t="s">
        <v>6</v>
      </c>
      <c r="C11" s="85" t="s">
        <v>44</v>
      </c>
      <c r="D11" s="93">
        <f t="shared" si="0"/>
        <v>976911.71874999977</v>
      </c>
      <c r="E11" s="93">
        <f t="shared" si="0"/>
        <v>4903380.46875</v>
      </c>
      <c r="F11" s="93">
        <f t="shared" si="5"/>
        <v>73600000</v>
      </c>
      <c r="G11" s="21">
        <f t="shared" si="1"/>
        <v>24886496.936233528</v>
      </c>
      <c r="H11" s="94">
        <f t="shared" si="2"/>
        <v>1.6850581551000006</v>
      </c>
      <c r="I11" s="95">
        <v>8760</v>
      </c>
      <c r="J11" s="95">
        <f t="shared" si="6"/>
        <v>35064</v>
      </c>
      <c r="K11" s="96">
        <v>100</v>
      </c>
      <c r="L11" s="96">
        <f t="shared" si="7"/>
        <v>1.1314082128906247</v>
      </c>
      <c r="M11" s="87"/>
      <c r="N11" s="87" t="s">
        <v>6</v>
      </c>
      <c r="O11" s="87" t="s">
        <v>64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85" t="s">
        <v>6</v>
      </c>
      <c r="W11" s="85" t="s">
        <v>44</v>
      </c>
      <c r="X11" s="97">
        <f t="shared" si="3"/>
        <v>1.6850581551000006</v>
      </c>
      <c r="AC11" s="85" t="s">
        <v>6</v>
      </c>
      <c r="AD11" s="85" t="s">
        <v>44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85" t="s">
        <v>6</v>
      </c>
      <c r="AP11" s="93">
        <f t="shared" si="12"/>
        <v>41935194.614271484</v>
      </c>
      <c r="AQ11" s="111">
        <f t="shared" si="13"/>
        <v>55953477.321640626</v>
      </c>
      <c r="AS11" s="85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85" t="s">
        <v>7</v>
      </c>
      <c r="C12" s="85" t="s">
        <v>44</v>
      </c>
      <c r="D12" s="93">
        <f t="shared" si="0"/>
        <v>986334.51171874977</v>
      </c>
      <c r="E12" s="93">
        <f t="shared" si="0"/>
        <v>5889714.98046875</v>
      </c>
      <c r="F12" s="93">
        <f t="shared" si="5"/>
        <v>73600000</v>
      </c>
      <c r="G12" s="21">
        <f t="shared" si="1"/>
        <v>20013748.77560281</v>
      </c>
      <c r="H12" s="94">
        <f t="shared" si="2"/>
        <v>1.8704145521610007</v>
      </c>
      <c r="I12" s="95">
        <v>8760</v>
      </c>
      <c r="J12" s="95">
        <f t="shared" si="6"/>
        <v>43824</v>
      </c>
      <c r="K12" s="96">
        <v>100</v>
      </c>
      <c r="L12" s="96">
        <f t="shared" si="7"/>
        <v>1.1596934182128902</v>
      </c>
      <c r="M12" s="87"/>
      <c r="N12" s="87" t="s">
        <v>7</v>
      </c>
      <c r="O12" s="87" t="s">
        <v>64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85" t="s">
        <v>7</v>
      </c>
      <c r="W12" s="85" t="s">
        <v>44</v>
      </c>
      <c r="X12" s="97">
        <f t="shared" si="3"/>
        <v>1.8704145521610007</v>
      </c>
      <c r="AC12" s="85" t="s">
        <v>7</v>
      </c>
      <c r="AD12" s="85" t="s">
        <v>44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85" t="s">
        <v>7</v>
      </c>
      <c r="AP12" s="93">
        <f t="shared" si="12"/>
        <v>37434006.953181908</v>
      </c>
      <c r="AQ12" s="111">
        <f t="shared" si="13"/>
        <v>52176617.602429882</v>
      </c>
      <c r="AS12" s="85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85" t="s">
        <v>8</v>
      </c>
      <c r="C13" s="85" t="s">
        <v>44</v>
      </c>
      <c r="D13" s="93">
        <f t="shared" si="0"/>
        <v>995992.87451171852</v>
      </c>
      <c r="E13" s="93">
        <f t="shared" si="0"/>
        <v>6885707.8549804688</v>
      </c>
      <c r="F13" s="93">
        <f t="shared" si="5"/>
        <v>73600000</v>
      </c>
      <c r="G13" s="21">
        <f t="shared" si="1"/>
        <v>16225964.629381113</v>
      </c>
      <c r="H13" s="94">
        <f t="shared" si="2"/>
        <v>2.0761601528987108</v>
      </c>
      <c r="I13" s="95">
        <v>8760</v>
      </c>
      <c r="J13" s="95">
        <f t="shared" si="6"/>
        <v>52584</v>
      </c>
      <c r="K13" s="96">
        <v>100</v>
      </c>
      <c r="L13" s="96">
        <f t="shared" si="7"/>
        <v>1.1886857536682123</v>
      </c>
      <c r="M13" s="87"/>
      <c r="N13" s="87" t="s">
        <v>8</v>
      </c>
      <c r="O13" s="87" t="s">
        <v>64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85" t="s">
        <v>8</v>
      </c>
      <c r="W13" s="85" t="s">
        <v>44</v>
      </c>
      <c r="X13" s="97">
        <f t="shared" si="3"/>
        <v>2.0761601528987108</v>
      </c>
      <c r="AC13" s="85" t="s">
        <v>8</v>
      </c>
      <c r="AD13" s="85" t="s">
        <v>44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85" t="s">
        <v>8</v>
      </c>
      <c r="AP13" s="93">
        <f t="shared" si="12"/>
        <v>33687701.205864966</v>
      </c>
      <c r="AQ13" s="111">
        <f t="shared" si="13"/>
        <v>48654695.914265864</v>
      </c>
      <c r="AS13" s="85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85" t="s">
        <v>9</v>
      </c>
      <c r="C14" s="85" t="s">
        <v>44</v>
      </c>
      <c r="D14" s="93">
        <f t="shared" si="0"/>
        <v>1005892.6963745113</v>
      </c>
      <c r="E14" s="93">
        <f t="shared" si="0"/>
        <v>7891600.5513549801</v>
      </c>
      <c r="F14" s="93">
        <f t="shared" si="5"/>
        <v>73600000</v>
      </c>
      <c r="G14" s="21">
        <f t="shared" si="1"/>
        <v>13244972.277146295</v>
      </c>
      <c r="H14" s="94">
        <f t="shared" si="2"/>
        <v>2.3045377697175691</v>
      </c>
      <c r="I14" s="95">
        <f>I10</f>
        <v>8784</v>
      </c>
      <c r="J14" s="95">
        <f t="shared" si="6"/>
        <v>61368</v>
      </c>
      <c r="K14" s="96">
        <v>100</v>
      </c>
      <c r="L14" s="96">
        <f t="shared" si="7"/>
        <v>1.2184028975099175</v>
      </c>
      <c r="M14" s="87"/>
      <c r="N14" s="87" t="s">
        <v>9</v>
      </c>
      <c r="O14" s="87" t="s">
        <v>64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85" t="s">
        <v>9</v>
      </c>
      <c r="W14" s="85" t="s">
        <v>44</v>
      </c>
      <c r="X14" s="97">
        <f t="shared" si="3"/>
        <v>2.3045377697175691</v>
      </c>
      <c r="AC14" s="85" t="s">
        <v>9</v>
      </c>
      <c r="AD14" s="85" t="s">
        <v>44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85" t="s">
        <v>9</v>
      </c>
      <c r="AP14" s="93">
        <f t="shared" si="12"/>
        <v>30523538.871545754</v>
      </c>
      <c r="AQ14" s="111">
        <f t="shared" si="13"/>
        <v>45370503.940052919</v>
      </c>
      <c r="AS14" s="85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85" t="s">
        <v>10</v>
      </c>
      <c r="C15" s="85" t="s">
        <v>44</v>
      </c>
      <c r="D15" s="93">
        <f t="shared" si="0"/>
        <v>1016040.0137838742</v>
      </c>
      <c r="E15" s="93">
        <f t="shared" si="0"/>
        <v>8907640.5651388541</v>
      </c>
      <c r="F15" s="93">
        <f t="shared" si="5"/>
        <v>73600000</v>
      </c>
      <c r="G15" s="21">
        <f t="shared" si="1"/>
        <v>10872916.92525232</v>
      </c>
      <c r="H15" s="94">
        <f t="shared" si="2"/>
        <v>2.558036924386502</v>
      </c>
      <c r="I15" s="95">
        <f t="shared" ref="I15:I23" si="16">I11</f>
        <v>8760</v>
      </c>
      <c r="J15" s="95">
        <f t="shared" si="6"/>
        <v>70128</v>
      </c>
      <c r="K15" s="96">
        <v>100</v>
      </c>
      <c r="L15" s="96">
        <f t="shared" si="7"/>
        <v>1.2488629699476652</v>
      </c>
      <c r="M15" s="87"/>
      <c r="N15" s="87" t="s">
        <v>10</v>
      </c>
      <c r="O15" s="87" t="s">
        <v>64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85" t="s">
        <v>10</v>
      </c>
      <c r="W15" s="85" t="s">
        <v>44</v>
      </c>
      <c r="X15" s="97">
        <f t="shared" si="3"/>
        <v>2.558036924386502</v>
      </c>
      <c r="AC15" s="85" t="s">
        <v>10</v>
      </c>
      <c r="AD15" s="85" t="s">
        <v>44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85" t="s">
        <v>10</v>
      </c>
      <c r="AP15" s="93">
        <f t="shared" si="12"/>
        <v>27813322.970582388</v>
      </c>
      <c r="AQ15" s="111">
        <f t="shared" si="13"/>
        <v>42307994.924099348</v>
      </c>
      <c r="AS15" s="85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85" t="s">
        <v>11</v>
      </c>
      <c r="C16" s="85" t="s">
        <v>44</v>
      </c>
      <c r="D16" s="93">
        <f t="shared" si="0"/>
        <v>1026441.014128471</v>
      </c>
      <c r="E16" s="93">
        <f t="shared" si="0"/>
        <v>9934081.5792673249</v>
      </c>
      <c r="F16" s="93">
        <f t="shared" si="5"/>
        <v>73600000</v>
      </c>
      <c r="G16" s="21">
        <f t="shared" si="1"/>
        <v>8967149.8397671357</v>
      </c>
      <c r="H16" s="94">
        <f t="shared" si="2"/>
        <v>2.8394209860690176</v>
      </c>
      <c r="I16" s="95">
        <f t="shared" si="16"/>
        <v>8760</v>
      </c>
      <c r="J16" s="95">
        <f t="shared" si="6"/>
        <v>78888</v>
      </c>
      <c r="K16" s="96">
        <v>100</v>
      </c>
      <c r="L16" s="96">
        <f t="shared" si="7"/>
        <v>1.2800845441963566</v>
      </c>
      <c r="M16" s="87"/>
      <c r="N16" s="87" t="s">
        <v>11</v>
      </c>
      <c r="O16" s="87" t="s">
        <v>64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85" t="s">
        <v>11</v>
      </c>
      <c r="W16" s="85" t="s">
        <v>44</v>
      </c>
      <c r="X16" s="97">
        <f t="shared" si="3"/>
        <v>2.8394209860690176</v>
      </c>
      <c r="AC16" s="85" t="s">
        <v>11</v>
      </c>
      <c r="AD16" s="85" t="s">
        <v>44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85" t="s">
        <v>11</v>
      </c>
      <c r="AP16" s="93">
        <f t="shared" si="12"/>
        <v>25461513.440260231</v>
      </c>
      <c r="AQ16" s="111">
        <f t="shared" si="13"/>
        <v>39452205.266722642</v>
      </c>
      <c r="AS16" s="85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85" t="s">
        <v>12</v>
      </c>
      <c r="C17" s="85" t="s">
        <v>44</v>
      </c>
      <c r="D17" s="93">
        <f t="shared" si="0"/>
        <v>1037102.0394816827</v>
      </c>
      <c r="E17" s="93">
        <f t="shared" si="0"/>
        <v>10971183.618749008</v>
      </c>
      <c r="F17" s="93">
        <f t="shared" si="5"/>
        <v>73600000</v>
      </c>
      <c r="G17" s="21">
        <f t="shared" si="1"/>
        <v>7423332.3282346334</v>
      </c>
      <c r="H17" s="94">
        <f t="shared" si="2"/>
        <v>3.1517572945366097</v>
      </c>
      <c r="I17" s="95">
        <f t="shared" si="16"/>
        <v>8760</v>
      </c>
      <c r="J17" s="95">
        <f t="shared" si="6"/>
        <v>87648</v>
      </c>
      <c r="K17" s="96">
        <v>100</v>
      </c>
      <c r="L17" s="96">
        <f t="shared" si="7"/>
        <v>1.3120866578012655</v>
      </c>
      <c r="M17" s="87"/>
      <c r="N17" s="87" t="s">
        <v>12</v>
      </c>
      <c r="O17" s="87" t="s">
        <v>64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85" t="s">
        <v>12</v>
      </c>
      <c r="W17" s="85" t="s">
        <v>44</v>
      </c>
      <c r="X17" s="97">
        <f t="shared" si="3"/>
        <v>3.1517572945366097</v>
      </c>
      <c r="AC17" s="85" t="s">
        <v>12</v>
      </c>
      <c r="AD17" s="85" t="s">
        <v>44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85" t="s">
        <v>12</v>
      </c>
      <c r="AP17" s="93">
        <f t="shared" si="12"/>
        <v>23396541.815282941</v>
      </c>
      <c r="AQ17" s="111">
        <f t="shared" si="13"/>
        <v>36789181.411218867</v>
      </c>
      <c r="AS17" s="85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85" t="s">
        <v>13</v>
      </c>
      <c r="C18" s="85" t="s">
        <v>44</v>
      </c>
      <c r="D18" s="93">
        <f t="shared" si="0"/>
        <v>1063029.5904687247</v>
      </c>
      <c r="E18" s="93">
        <f t="shared" si="0"/>
        <v>12034213.209217733</v>
      </c>
      <c r="F18" s="93">
        <f t="shared" si="5"/>
        <v>73600000</v>
      </c>
      <c r="G18" s="21">
        <f t="shared" si="1"/>
        <v>6164003.5878098402</v>
      </c>
      <c r="H18" s="94">
        <f t="shared" si="2"/>
        <v>3.498450596935637</v>
      </c>
      <c r="I18" s="95">
        <f t="shared" si="16"/>
        <v>8784</v>
      </c>
      <c r="J18" s="95">
        <f t="shared" si="6"/>
        <v>96432</v>
      </c>
      <c r="K18" s="96">
        <v>100</v>
      </c>
      <c r="L18" s="96">
        <f t="shared" si="7"/>
        <v>1.3448888242462971</v>
      </c>
      <c r="M18" s="95"/>
      <c r="N18" s="87" t="s">
        <v>13</v>
      </c>
      <c r="O18" s="87" t="s">
        <v>64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85" t="s">
        <v>13</v>
      </c>
      <c r="W18" s="85" t="s">
        <v>44</v>
      </c>
      <c r="X18" s="97">
        <f t="shared" si="3"/>
        <v>3.498450596935637</v>
      </c>
      <c r="AC18" s="85" t="s">
        <v>13</v>
      </c>
      <c r="AD18" s="85" t="s">
        <v>44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85" t="s">
        <v>13</v>
      </c>
      <c r="AP18" s="93">
        <f t="shared" si="12"/>
        <v>21564462.031286743</v>
      </c>
      <c r="AQ18" s="111">
        <f t="shared" si="13"/>
        <v>34305911.665961593</v>
      </c>
      <c r="AS18" s="85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85" t="s">
        <v>14</v>
      </c>
      <c r="C19" s="85" t="s">
        <v>44</v>
      </c>
      <c r="D19" s="93">
        <f t="shared" si="0"/>
        <v>1089605.3302304428</v>
      </c>
      <c r="E19" s="93">
        <f t="shared" si="0"/>
        <v>13123818.539448176</v>
      </c>
      <c r="F19" s="93">
        <f t="shared" si="5"/>
        <v>73600000</v>
      </c>
      <c r="G19" s="21">
        <f t="shared" si="1"/>
        <v>5130793.1350678215</v>
      </c>
      <c r="H19" s="94">
        <f t="shared" si="2"/>
        <v>3.8832801625985574</v>
      </c>
      <c r="I19" s="95">
        <f t="shared" si="16"/>
        <v>8760</v>
      </c>
      <c r="J19" s="95">
        <f t="shared" si="6"/>
        <v>105192</v>
      </c>
      <c r="K19" s="96">
        <v>100</v>
      </c>
      <c r="L19" s="96">
        <f t="shared" si="7"/>
        <v>1.3785110448524545</v>
      </c>
      <c r="M19" s="95"/>
      <c r="N19" s="87" t="s">
        <v>14</v>
      </c>
      <c r="O19" s="87" t="s">
        <v>64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85" t="s">
        <v>14</v>
      </c>
      <c r="W19" s="85" t="s">
        <v>44</v>
      </c>
      <c r="X19" s="97">
        <f t="shared" si="3"/>
        <v>3.8832801625985574</v>
      </c>
      <c r="AC19" s="85" t="s">
        <v>14</v>
      </c>
      <c r="AD19" s="85" t="s">
        <v>44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85" t="s">
        <v>14</v>
      </c>
      <c r="AP19" s="93">
        <f t="shared" si="12"/>
        <v>19924307.199805733</v>
      </c>
      <c r="AQ19" s="111">
        <f t="shared" si="13"/>
        <v>31990262.628509186</v>
      </c>
      <c r="AS19" s="85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85" t="s">
        <v>15</v>
      </c>
      <c r="C20" s="85" t="s">
        <v>44</v>
      </c>
      <c r="D20" s="93">
        <f t="shared" si="0"/>
        <v>1116845.4634862039</v>
      </c>
      <c r="E20" s="93">
        <f t="shared" si="0"/>
        <v>14240664.00293438</v>
      </c>
      <c r="F20" s="93">
        <f t="shared" si="5"/>
        <v>73600000</v>
      </c>
      <c r="G20" s="21">
        <f t="shared" si="1"/>
        <v>4279073.1590893008</v>
      </c>
      <c r="H20" s="94">
        <f t="shared" si="2"/>
        <v>4.3104409804843993</v>
      </c>
      <c r="I20" s="95">
        <f t="shared" si="16"/>
        <v>8760</v>
      </c>
      <c r="J20" s="95">
        <f t="shared" si="6"/>
        <v>113952</v>
      </c>
      <c r="K20" s="96">
        <v>100</v>
      </c>
      <c r="L20" s="96">
        <f t="shared" si="7"/>
        <v>1.4129738209737657</v>
      </c>
      <c r="M20" s="95"/>
      <c r="N20" s="87" t="s">
        <v>15</v>
      </c>
      <c r="O20" s="87" t="s">
        <v>64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85" t="s">
        <v>15</v>
      </c>
      <c r="W20" s="85" t="s">
        <v>44</v>
      </c>
      <c r="X20" s="97">
        <f t="shared" si="3"/>
        <v>4.3104409804843993</v>
      </c>
      <c r="AC20" s="85" t="s">
        <v>15</v>
      </c>
      <c r="AD20" s="85" t="s">
        <v>44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85" t="s">
        <v>15</v>
      </c>
      <c r="AP20" s="93">
        <f t="shared" si="12"/>
        <v>18444692.303429361</v>
      </c>
      <c r="AQ20" s="111">
        <f t="shared" si="13"/>
        <v>29830919.901084814</v>
      </c>
      <c r="AS20" s="85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85" t="s">
        <v>16</v>
      </c>
      <c r="C21" s="85" t="s">
        <v>44</v>
      </c>
      <c r="D21" s="93">
        <f t="shared" si="0"/>
        <v>1144766.600073359</v>
      </c>
      <c r="E21" s="93">
        <f t="shared" si="0"/>
        <v>15385430.603007738</v>
      </c>
      <c r="F21" s="93">
        <f t="shared" si="5"/>
        <v>73600000</v>
      </c>
      <c r="G21" s="21">
        <f t="shared" si="1"/>
        <v>3574251.663083659</v>
      </c>
      <c r="H21" s="94">
        <f t="shared" si="2"/>
        <v>4.7845894883376836</v>
      </c>
      <c r="I21" s="95">
        <f t="shared" si="16"/>
        <v>8760</v>
      </c>
      <c r="J21" s="95">
        <f t="shared" si="6"/>
        <v>122712</v>
      </c>
      <c r="K21" s="96">
        <v>100</v>
      </c>
      <c r="L21" s="96">
        <f t="shared" si="7"/>
        <v>1.4482981664981096</v>
      </c>
      <c r="M21" s="95"/>
      <c r="N21" s="87" t="s">
        <v>16</v>
      </c>
      <c r="O21" s="87" t="s">
        <v>64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85" t="s">
        <v>16</v>
      </c>
      <c r="W21" s="85" t="s">
        <v>44</v>
      </c>
      <c r="X21" s="97">
        <f t="shared" si="3"/>
        <v>4.7845894883376836</v>
      </c>
      <c r="AC21" s="85" t="s">
        <v>16</v>
      </c>
      <c r="AD21" s="85" t="s">
        <v>44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85" t="s">
        <v>16</v>
      </c>
      <c r="AP21" s="93">
        <f t="shared" si="12"/>
        <v>17101326.935863558</v>
      </c>
      <c r="AQ21" s="111">
        <f t="shared" si="13"/>
        <v>27817332.807761591</v>
      </c>
      <c r="AS21" s="85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85" t="s">
        <v>17</v>
      </c>
      <c r="C22" s="85" t="s">
        <v>44</v>
      </c>
      <c r="D22" s="93">
        <f t="shared" si="0"/>
        <v>1173385.7650751928</v>
      </c>
      <c r="E22" s="93">
        <f t="shared" si="0"/>
        <v>16558816.368082929</v>
      </c>
      <c r="F22" s="93">
        <f t="shared" si="5"/>
        <v>73600000</v>
      </c>
      <c r="G22" s="21">
        <f t="shared" si="1"/>
        <v>2989175.056035989</v>
      </c>
      <c r="H22" s="94">
        <f t="shared" si="2"/>
        <v>5.3108943320548292</v>
      </c>
      <c r="I22" s="95">
        <f t="shared" si="16"/>
        <v>8784</v>
      </c>
      <c r="J22" s="95">
        <f t="shared" si="6"/>
        <v>131496</v>
      </c>
      <c r="K22" s="96">
        <v>100</v>
      </c>
      <c r="L22" s="96">
        <f t="shared" si="7"/>
        <v>1.4845056206605622</v>
      </c>
      <c r="M22" s="95"/>
      <c r="N22" s="87" t="s">
        <v>17</v>
      </c>
      <c r="O22" s="87" t="s">
        <v>64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85" t="s">
        <v>17</v>
      </c>
      <c r="W22" s="85" t="s">
        <v>44</v>
      </c>
      <c r="X22" s="97">
        <f t="shared" si="3"/>
        <v>5.3108943320548292</v>
      </c>
      <c r="AC22" s="85" t="s">
        <v>17</v>
      </c>
      <c r="AD22" s="85" t="s">
        <v>44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85" t="s">
        <v>17</v>
      </c>
      <c r="AP22" s="93">
        <f t="shared" si="12"/>
        <v>15875192.862621211</v>
      </c>
      <c r="AQ22" s="111">
        <f t="shared" si="13"/>
        <v>25939662.843237683</v>
      </c>
      <c r="AS22" s="85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85" t="s">
        <v>18</v>
      </c>
      <c r="C23" s="85" t="s">
        <v>44</v>
      </c>
      <c r="D23" s="93">
        <f t="shared" si="0"/>
        <v>1202720.4092020723</v>
      </c>
      <c r="E23" s="93">
        <f t="shared" si="0"/>
        <v>17761536.777285002</v>
      </c>
      <c r="F23" s="93">
        <f t="shared" si="5"/>
        <v>73600000</v>
      </c>
      <c r="G23" s="21">
        <f t="shared" si="1"/>
        <v>2502285.8986119549</v>
      </c>
      <c r="H23" s="94">
        <f t="shared" si="2"/>
        <v>5.8950927085808607</v>
      </c>
      <c r="I23" s="95">
        <f t="shared" si="16"/>
        <v>8760</v>
      </c>
      <c r="J23" s="95">
        <f t="shared" si="6"/>
        <v>140256</v>
      </c>
      <c r="K23" s="96">
        <v>100</v>
      </c>
      <c r="L23" s="96">
        <f t="shared" si="7"/>
        <v>1.5216182611770761</v>
      </c>
      <c r="M23" s="95"/>
      <c r="N23" s="87" t="s">
        <v>18</v>
      </c>
      <c r="O23" s="87" t="s">
        <v>64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85" t="s">
        <v>18</v>
      </c>
      <c r="W23" s="85" t="s">
        <v>44</v>
      </c>
      <c r="X23" s="97">
        <f t="shared" si="3"/>
        <v>5.8950927085808607</v>
      </c>
      <c r="AC23" s="85" t="s">
        <v>18</v>
      </c>
      <c r="AD23" s="85" t="s">
        <v>44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85" t="s">
        <v>18</v>
      </c>
      <c r="AP23" s="93">
        <f t="shared" si="12"/>
        <v>14751207.355692042</v>
      </c>
      <c r="AQ23" s="111">
        <f t="shared" si="13"/>
        <v>24188735.601319138</v>
      </c>
      <c r="AS23" s="85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85" t="s">
        <v>3</v>
      </c>
      <c r="C24" t="s">
        <v>34</v>
      </c>
      <c r="D24" s="93">
        <f>AH24</f>
        <v>2650000</v>
      </c>
      <c r="E24" s="93">
        <f>AI24</f>
        <v>2650000</v>
      </c>
      <c r="F24" s="93">
        <f>$AA$9</f>
        <v>74000000</v>
      </c>
      <c r="G24" s="21">
        <f>AQ8/H24</f>
        <v>57028925.619834699</v>
      </c>
      <c r="H24" s="94">
        <f t="shared" si="2"/>
        <v>1.2100000000000002</v>
      </c>
      <c r="I24" s="95">
        <f>I8</f>
        <v>8760</v>
      </c>
      <c r="J24" s="95">
        <f>J8</f>
        <v>8760</v>
      </c>
      <c r="K24" s="96">
        <v>95.8</v>
      </c>
      <c r="L24" s="96">
        <f>L8</f>
        <v>1.0506249999999999</v>
      </c>
      <c r="M24" s="95"/>
      <c r="V24" s="85" t="s">
        <v>3</v>
      </c>
      <c r="W24" t="s">
        <v>34</v>
      </c>
      <c r="X24" s="97">
        <f>(1+$X$5)^2</f>
        <v>1.2100000000000002</v>
      </c>
      <c r="AC24" s="85" t="s">
        <v>3</v>
      </c>
      <c r="AD24" t="s">
        <v>34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85"/>
      <c r="AP24" s="85"/>
    </row>
    <row r="25" spans="2:47" x14ac:dyDescent="0.3">
      <c r="B25" s="85" t="s">
        <v>4</v>
      </c>
      <c r="C25" t="s">
        <v>34</v>
      </c>
      <c r="D25" s="93">
        <f t="shared" ref="D25:E39" si="18">AH25</f>
        <v>1625000</v>
      </c>
      <c r="E25" s="93">
        <f t="shared" si="18"/>
        <v>4275000</v>
      </c>
      <c r="F25" s="93">
        <f>F24</f>
        <v>74000000</v>
      </c>
      <c r="G25" s="21">
        <f t="shared" ref="G25:G39" si="19">AQ9/H25</f>
        <v>48344975.582268953</v>
      </c>
      <c r="H25" s="94">
        <f t="shared" si="2"/>
        <v>1.3310000000000004</v>
      </c>
      <c r="I25" s="95">
        <f t="shared" ref="I25:J39" si="20">I9</f>
        <v>8760</v>
      </c>
      <c r="J25" s="95">
        <f t="shared" si="20"/>
        <v>17520</v>
      </c>
      <c r="K25" s="96">
        <v>95.8</v>
      </c>
      <c r="L25" s="96">
        <f t="shared" ref="L25:L39" si="21">L9</f>
        <v>1.0768906249999999</v>
      </c>
      <c r="M25" s="95"/>
      <c r="V25" s="85" t="s">
        <v>4</v>
      </c>
      <c r="W25" t="s">
        <v>34</v>
      </c>
      <c r="X25" s="97">
        <f t="shared" ref="X25:X39" si="22">X24*(1+$X$5)</f>
        <v>1.3310000000000004</v>
      </c>
      <c r="AC25" s="85" t="s">
        <v>4</v>
      </c>
      <c r="AD25" t="s">
        <v>34</v>
      </c>
      <c r="AE25" s="60">
        <f t="shared" ref="AE25:AE39" si="23">AE24*(1+$AD$5)</f>
        <v>1024999.9999999999</v>
      </c>
      <c r="AF25" s="97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85"/>
      <c r="AP25" s="85"/>
    </row>
    <row r="26" spans="2:47" x14ac:dyDescent="0.3">
      <c r="B26" s="85" t="s">
        <v>5</v>
      </c>
      <c r="C26" t="s">
        <v>34</v>
      </c>
      <c r="D26" s="93">
        <f t="shared" si="18"/>
        <v>1650624.9999999998</v>
      </c>
      <c r="E26" s="93">
        <f t="shared" si="18"/>
        <v>5925625</v>
      </c>
      <c r="F26" s="93">
        <f t="shared" ref="F26:F39" si="25">F25</f>
        <v>74000000</v>
      </c>
      <c r="G26" s="21">
        <f t="shared" si="19"/>
        <v>40983354.300423451</v>
      </c>
      <c r="H26" s="94">
        <f t="shared" si="2"/>
        <v>1.4641000000000006</v>
      </c>
      <c r="I26" s="95">
        <f t="shared" si="20"/>
        <v>8784</v>
      </c>
      <c r="J26" s="95">
        <f t="shared" si="20"/>
        <v>26304</v>
      </c>
      <c r="K26" s="96">
        <v>95.8</v>
      </c>
      <c r="L26" s="96">
        <f t="shared" si="21"/>
        <v>1.1038128906249998</v>
      </c>
      <c r="M26" s="95"/>
      <c r="V26" s="85" t="s">
        <v>5</v>
      </c>
      <c r="W26" t="s">
        <v>34</v>
      </c>
      <c r="X26" s="97">
        <f t="shared" si="22"/>
        <v>1.4641000000000006</v>
      </c>
      <c r="AC26" s="85" t="s">
        <v>5</v>
      </c>
      <c r="AD26" t="s">
        <v>34</v>
      </c>
      <c r="AE26" s="60">
        <f t="shared" si="23"/>
        <v>1050624.9999999998</v>
      </c>
      <c r="AF26" s="97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85"/>
      <c r="AP26" s="85"/>
    </row>
    <row r="27" spans="2:47" x14ac:dyDescent="0.3">
      <c r="B27" s="85" t="s">
        <v>6</v>
      </c>
      <c r="C27" t="s">
        <v>34</v>
      </c>
      <c r="D27" s="93">
        <f t="shared" si="18"/>
        <v>1676890.6249999998</v>
      </c>
      <c r="E27" s="93">
        <f t="shared" si="18"/>
        <v>7602515.625</v>
      </c>
      <c r="F27" s="93">
        <f t="shared" si="25"/>
        <v>74000000</v>
      </c>
      <c r="G27" s="21">
        <f t="shared" si="19"/>
        <v>34742707.168313518</v>
      </c>
      <c r="H27" s="94">
        <f t="shared" si="2"/>
        <v>1.6105100000000008</v>
      </c>
      <c r="I27" s="95">
        <f t="shared" si="20"/>
        <v>8760</v>
      </c>
      <c r="J27" s="95">
        <f t="shared" si="20"/>
        <v>35064</v>
      </c>
      <c r="K27" s="96">
        <v>95.8</v>
      </c>
      <c r="L27" s="96">
        <f t="shared" si="21"/>
        <v>1.1314082128906247</v>
      </c>
      <c r="M27" s="95"/>
      <c r="V27" s="85" t="s">
        <v>6</v>
      </c>
      <c r="W27" t="s">
        <v>34</v>
      </c>
      <c r="X27" s="97">
        <f t="shared" si="22"/>
        <v>1.6105100000000008</v>
      </c>
      <c r="AC27" s="85" t="s">
        <v>6</v>
      </c>
      <c r="AD27" t="s">
        <v>34</v>
      </c>
      <c r="AE27" s="60">
        <f t="shared" si="23"/>
        <v>1076890.6249999998</v>
      </c>
      <c r="AF27" s="97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85"/>
      <c r="AP27" s="85"/>
    </row>
    <row r="28" spans="2:47" x14ac:dyDescent="0.3">
      <c r="B28" s="85" t="s">
        <v>7</v>
      </c>
      <c r="C28" t="s">
        <v>34</v>
      </c>
      <c r="D28" s="93">
        <f t="shared" si="18"/>
        <v>1703812.8906249998</v>
      </c>
      <c r="E28" s="93">
        <f t="shared" si="18"/>
        <v>9306328.515625</v>
      </c>
      <c r="F28" s="93">
        <f t="shared" si="25"/>
        <v>74000000</v>
      </c>
      <c r="G28" s="21">
        <f t="shared" si="19"/>
        <v>29452340.394956678</v>
      </c>
      <c r="H28" s="94">
        <f t="shared" si="2"/>
        <v>1.7715610000000011</v>
      </c>
      <c r="I28" s="95">
        <f t="shared" si="20"/>
        <v>8760</v>
      </c>
      <c r="J28" s="95">
        <f t="shared" si="20"/>
        <v>43824</v>
      </c>
      <c r="K28" s="96">
        <v>95.8</v>
      </c>
      <c r="L28" s="96">
        <f t="shared" si="21"/>
        <v>1.1596934182128902</v>
      </c>
      <c r="V28" s="85" t="s">
        <v>7</v>
      </c>
      <c r="W28" t="s">
        <v>34</v>
      </c>
      <c r="X28" s="97">
        <f t="shared" si="22"/>
        <v>1.7715610000000011</v>
      </c>
      <c r="AC28" s="85" t="s">
        <v>7</v>
      </c>
      <c r="AD28" t="s">
        <v>34</v>
      </c>
      <c r="AE28" s="60">
        <f t="shared" si="23"/>
        <v>1103812.8906249998</v>
      </c>
      <c r="AF28" s="97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85"/>
      <c r="AP28" s="85"/>
    </row>
    <row r="29" spans="2:47" x14ac:dyDescent="0.3">
      <c r="B29" s="85" t="s">
        <v>8</v>
      </c>
      <c r="C29" t="s">
        <v>34</v>
      </c>
      <c r="D29" s="93">
        <f t="shared" si="18"/>
        <v>1731408.2128906248</v>
      </c>
      <c r="E29" s="93">
        <f t="shared" si="18"/>
        <v>11037736.728515625</v>
      </c>
      <c r="F29" s="93">
        <f t="shared" si="25"/>
        <v>74000000</v>
      </c>
      <c r="G29" s="21">
        <f t="shared" si="19"/>
        <v>24967552.19845191</v>
      </c>
      <c r="H29" s="94">
        <f t="shared" si="2"/>
        <v>1.9487171000000014</v>
      </c>
      <c r="I29" s="95">
        <f t="shared" si="20"/>
        <v>8760</v>
      </c>
      <c r="J29" s="95">
        <f t="shared" si="20"/>
        <v>52584</v>
      </c>
      <c r="K29" s="96">
        <v>95.8</v>
      </c>
      <c r="L29" s="96">
        <f t="shared" si="21"/>
        <v>1.1886857536682123</v>
      </c>
      <c r="V29" s="85" t="s">
        <v>8</v>
      </c>
      <c r="W29" t="s">
        <v>34</v>
      </c>
      <c r="X29" s="97">
        <f t="shared" si="22"/>
        <v>1.9487171000000014</v>
      </c>
      <c r="AC29" s="85" t="s">
        <v>8</v>
      </c>
      <c r="AD29" t="s">
        <v>34</v>
      </c>
      <c r="AE29" s="60">
        <f t="shared" si="23"/>
        <v>1131408.2128906248</v>
      </c>
      <c r="AF29" s="97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85"/>
      <c r="AP29" s="85"/>
    </row>
    <row r="30" spans="2:47" x14ac:dyDescent="0.3">
      <c r="B30" s="85" t="s">
        <v>9</v>
      </c>
      <c r="C30" t="s">
        <v>34</v>
      </c>
      <c r="D30" s="93">
        <f t="shared" si="18"/>
        <v>1759693.4182128904</v>
      </c>
      <c r="E30" s="93">
        <f t="shared" si="18"/>
        <v>12797430.146728516</v>
      </c>
      <c r="F30" s="93">
        <f t="shared" si="25"/>
        <v>74000000</v>
      </c>
      <c r="G30" s="21">
        <f t="shared" si="19"/>
        <v>21165674.931869458</v>
      </c>
      <c r="H30" s="94">
        <f t="shared" si="2"/>
        <v>2.1435888100000016</v>
      </c>
      <c r="I30" s="95">
        <f t="shared" si="20"/>
        <v>8784</v>
      </c>
      <c r="J30" s="95">
        <f t="shared" si="20"/>
        <v>61368</v>
      </c>
      <c r="K30" s="96">
        <v>95.8</v>
      </c>
      <c r="L30" s="96">
        <f t="shared" si="21"/>
        <v>1.2184028975099175</v>
      </c>
      <c r="V30" s="85" t="s">
        <v>9</v>
      </c>
      <c r="W30" t="s">
        <v>34</v>
      </c>
      <c r="X30" s="97">
        <f t="shared" si="22"/>
        <v>2.1435888100000016</v>
      </c>
      <c r="AC30" s="85" t="s">
        <v>9</v>
      </c>
      <c r="AD30" t="s">
        <v>34</v>
      </c>
      <c r="AE30" s="60">
        <f t="shared" si="23"/>
        <v>1159693.4182128904</v>
      </c>
      <c r="AF30" s="97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85"/>
      <c r="AP30" s="85"/>
    </row>
    <row r="31" spans="2:47" x14ac:dyDescent="0.3">
      <c r="B31" s="85" t="s">
        <v>10</v>
      </c>
      <c r="C31" t="s">
        <v>34</v>
      </c>
      <c r="D31" s="93">
        <f t="shared" si="18"/>
        <v>1788685.7536682126</v>
      </c>
      <c r="E31" s="93">
        <f t="shared" si="18"/>
        <v>14586115.900396729</v>
      </c>
      <c r="F31" s="93">
        <f t="shared" si="25"/>
        <v>74000000</v>
      </c>
      <c r="G31" s="21">
        <f t="shared" si="19"/>
        <v>17942719.885425702</v>
      </c>
      <c r="H31" s="94">
        <f t="shared" si="2"/>
        <v>2.3579476910000019</v>
      </c>
      <c r="I31" s="95">
        <f t="shared" si="20"/>
        <v>8760</v>
      </c>
      <c r="J31" s="95">
        <f t="shared" si="20"/>
        <v>70128</v>
      </c>
      <c r="K31" s="96">
        <v>95.8</v>
      </c>
      <c r="L31" s="96">
        <f t="shared" si="21"/>
        <v>1.2488629699476652</v>
      </c>
      <c r="V31" s="85" t="s">
        <v>10</v>
      </c>
      <c r="W31" t="s">
        <v>34</v>
      </c>
      <c r="X31" s="97">
        <f t="shared" si="22"/>
        <v>2.3579476910000019</v>
      </c>
      <c r="AC31" s="85" t="s">
        <v>10</v>
      </c>
      <c r="AD31" t="s">
        <v>34</v>
      </c>
      <c r="AE31" s="60">
        <f t="shared" si="23"/>
        <v>1188685.7536682126</v>
      </c>
      <c r="AF31" s="97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85"/>
      <c r="AP31" s="85"/>
    </row>
    <row r="32" spans="2:47" x14ac:dyDescent="0.3">
      <c r="B32" s="85" t="s">
        <v>11</v>
      </c>
      <c r="C32" t="s">
        <v>34</v>
      </c>
      <c r="D32" s="93">
        <f t="shared" si="18"/>
        <v>1818402.8975099178</v>
      </c>
      <c r="E32" s="93">
        <f t="shared" si="18"/>
        <v>16404518.797906647</v>
      </c>
      <c r="F32" s="93">
        <f t="shared" si="25"/>
        <v>74000000</v>
      </c>
      <c r="G32" s="21">
        <f t="shared" si="19"/>
        <v>15210532.99378133</v>
      </c>
      <c r="H32" s="94">
        <f t="shared" si="2"/>
        <v>2.5937424601000023</v>
      </c>
      <c r="I32" s="95">
        <f t="shared" si="20"/>
        <v>8760</v>
      </c>
      <c r="J32" s="95">
        <f t="shared" si="20"/>
        <v>78888</v>
      </c>
      <c r="K32" s="96">
        <v>95.8</v>
      </c>
      <c r="L32" s="96">
        <f t="shared" si="21"/>
        <v>1.2800845441963566</v>
      </c>
      <c r="V32" s="85" t="s">
        <v>11</v>
      </c>
      <c r="W32" t="s">
        <v>34</v>
      </c>
      <c r="X32" s="97">
        <f t="shared" si="22"/>
        <v>2.5937424601000023</v>
      </c>
      <c r="AC32" s="85" t="s">
        <v>11</v>
      </c>
      <c r="AD32" t="s">
        <v>34</v>
      </c>
      <c r="AE32" s="60">
        <f t="shared" si="23"/>
        <v>1218402.8975099178</v>
      </c>
      <c r="AF32" s="97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85"/>
      <c r="AP32" s="85"/>
    </row>
    <row r="33" spans="2:42" x14ac:dyDescent="0.3">
      <c r="B33" s="85" t="s">
        <v>12</v>
      </c>
      <c r="C33" t="s">
        <v>34</v>
      </c>
      <c r="D33" s="93">
        <f t="shared" si="18"/>
        <v>1848862.9699476657</v>
      </c>
      <c r="E33" s="93">
        <f t="shared" si="18"/>
        <v>18253381.767854311</v>
      </c>
      <c r="F33" s="93">
        <f t="shared" si="25"/>
        <v>74000000</v>
      </c>
      <c r="G33" s="21">
        <f t="shared" si="19"/>
        <v>12894383.651546447</v>
      </c>
      <c r="H33" s="94">
        <f t="shared" si="2"/>
        <v>2.8531167061100029</v>
      </c>
      <c r="I33" s="95">
        <f t="shared" si="20"/>
        <v>8760</v>
      </c>
      <c r="J33" s="95">
        <f t="shared" si="20"/>
        <v>87648</v>
      </c>
      <c r="K33" s="96">
        <v>95.8</v>
      </c>
      <c r="L33" s="96">
        <f t="shared" si="21"/>
        <v>1.3120866578012655</v>
      </c>
      <c r="V33" s="85" t="s">
        <v>12</v>
      </c>
      <c r="W33" t="s">
        <v>34</v>
      </c>
      <c r="X33" s="97">
        <f t="shared" si="22"/>
        <v>2.8531167061100029</v>
      </c>
      <c r="AC33" s="85" t="s">
        <v>12</v>
      </c>
      <c r="AD33" t="s">
        <v>34</v>
      </c>
      <c r="AE33" s="60">
        <f t="shared" si="23"/>
        <v>1248862.9699476657</v>
      </c>
      <c r="AF33" s="97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85"/>
      <c r="AP33" s="85"/>
    </row>
    <row r="34" spans="2:42" x14ac:dyDescent="0.3">
      <c r="B34" s="85" t="s">
        <v>13</v>
      </c>
      <c r="C34" t="s">
        <v>34</v>
      </c>
      <c r="D34" s="93">
        <f t="shared" si="18"/>
        <v>3020084.544196357</v>
      </c>
      <c r="E34" s="93">
        <f t="shared" si="18"/>
        <v>21273466.312050667</v>
      </c>
      <c r="F34" s="93">
        <f t="shared" si="25"/>
        <v>74000000</v>
      </c>
      <c r="G34" s="21">
        <f t="shared" si="19"/>
        <v>10930920.6864246</v>
      </c>
      <c r="H34" s="94">
        <f t="shared" si="2"/>
        <v>3.1384283767210035</v>
      </c>
      <c r="I34" s="95">
        <f t="shared" si="20"/>
        <v>8784</v>
      </c>
      <c r="J34" s="95">
        <f t="shared" si="20"/>
        <v>96432</v>
      </c>
      <c r="K34" s="96">
        <v>95.8</v>
      </c>
      <c r="L34" s="96">
        <f t="shared" si="21"/>
        <v>1.3448888242462971</v>
      </c>
      <c r="V34" s="85" t="s">
        <v>13</v>
      </c>
      <c r="W34" t="s">
        <v>34</v>
      </c>
      <c r="X34" s="97">
        <f t="shared" si="22"/>
        <v>3.1384283767210035</v>
      </c>
      <c r="AC34" s="85" t="s">
        <v>13</v>
      </c>
      <c r="AD34" t="s">
        <v>34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85"/>
      <c r="AP34" s="85"/>
    </row>
    <row r="35" spans="2:42" x14ac:dyDescent="0.3">
      <c r="B35" s="85" t="s">
        <v>14</v>
      </c>
      <c r="C35" t="s">
        <v>34</v>
      </c>
      <c r="D35" s="93">
        <f t="shared" si="18"/>
        <v>1942461.6578012661</v>
      </c>
      <c r="E35" s="93">
        <f t="shared" si="18"/>
        <v>23215927.969851933</v>
      </c>
      <c r="F35" s="93">
        <f t="shared" si="25"/>
        <v>74000000</v>
      </c>
      <c r="G35" s="21">
        <f t="shared" si="19"/>
        <v>9266439.5819008537</v>
      </c>
      <c r="H35" s="94">
        <f t="shared" si="2"/>
        <v>3.4522712143931042</v>
      </c>
      <c r="I35" s="95">
        <f t="shared" si="20"/>
        <v>8760</v>
      </c>
      <c r="J35" s="95">
        <f t="shared" si="20"/>
        <v>105192</v>
      </c>
      <c r="K35" s="96">
        <v>95.8</v>
      </c>
      <c r="L35" s="96">
        <f t="shared" si="21"/>
        <v>1.3785110448524545</v>
      </c>
      <c r="V35" s="85" t="s">
        <v>14</v>
      </c>
      <c r="W35" t="s">
        <v>34</v>
      </c>
      <c r="X35" s="97">
        <f t="shared" si="22"/>
        <v>3.4522712143931042</v>
      </c>
      <c r="AC35" s="85" t="s">
        <v>14</v>
      </c>
      <c r="AD35" t="s">
        <v>34</v>
      </c>
      <c r="AE35" s="60">
        <f t="shared" si="23"/>
        <v>1312086.6578012661</v>
      </c>
      <c r="AF35" s="97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85"/>
      <c r="AP35" s="85"/>
    </row>
    <row r="36" spans="2:42" x14ac:dyDescent="0.3">
      <c r="B36" s="85" t="s">
        <v>15</v>
      </c>
      <c r="C36" t="s">
        <v>34</v>
      </c>
      <c r="D36" s="93">
        <f t="shared" si="18"/>
        <v>1991023.1992462976</v>
      </c>
      <c r="E36" s="93">
        <f t="shared" si="18"/>
        <v>25206951.169098232</v>
      </c>
      <c r="F36" s="93">
        <f t="shared" si="25"/>
        <v>74000000</v>
      </c>
      <c r="G36" s="21">
        <f t="shared" si="19"/>
        <v>7855413.5546568586</v>
      </c>
      <c r="H36" s="94">
        <f t="shared" si="2"/>
        <v>3.7974983358324148</v>
      </c>
      <c r="I36" s="95">
        <f t="shared" si="20"/>
        <v>8760</v>
      </c>
      <c r="J36" s="95">
        <f t="shared" si="20"/>
        <v>113952</v>
      </c>
      <c r="K36" s="96">
        <v>95.8</v>
      </c>
      <c r="L36" s="96">
        <f t="shared" si="21"/>
        <v>1.4129738209737657</v>
      </c>
      <c r="V36" s="85" t="s">
        <v>15</v>
      </c>
      <c r="W36" t="s">
        <v>34</v>
      </c>
      <c r="X36" s="97">
        <f t="shared" si="22"/>
        <v>3.7974983358324148</v>
      </c>
      <c r="AC36" s="85" t="s">
        <v>15</v>
      </c>
      <c r="AD36" t="s">
        <v>34</v>
      </c>
      <c r="AE36" s="60">
        <f t="shared" si="23"/>
        <v>1344888.8242462976</v>
      </c>
      <c r="AF36" s="97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85"/>
      <c r="AP36" s="85"/>
    </row>
    <row r="37" spans="2:42" x14ac:dyDescent="0.3">
      <c r="B37" s="85" t="s">
        <v>16</v>
      </c>
      <c r="C37" t="s">
        <v>34</v>
      </c>
      <c r="D37" s="93">
        <f t="shared" si="18"/>
        <v>2040798.7792274549</v>
      </c>
      <c r="E37" s="93">
        <f t="shared" si="18"/>
        <v>27247749.948325686</v>
      </c>
      <c r="F37" s="93">
        <f t="shared" si="25"/>
        <v>74000000</v>
      </c>
      <c r="G37" s="21">
        <f t="shared" si="19"/>
        <v>6659248.3088341104</v>
      </c>
      <c r="H37" s="94">
        <f t="shared" si="2"/>
        <v>4.1772481694156562</v>
      </c>
      <c r="I37" s="95">
        <f t="shared" si="20"/>
        <v>8760</v>
      </c>
      <c r="J37" s="95">
        <f t="shared" si="20"/>
        <v>122712</v>
      </c>
      <c r="K37" s="96">
        <v>95.8</v>
      </c>
      <c r="L37" s="96">
        <f t="shared" si="21"/>
        <v>1.4482981664981096</v>
      </c>
      <c r="V37" s="85" t="s">
        <v>16</v>
      </c>
      <c r="W37" t="s">
        <v>34</v>
      </c>
      <c r="X37" s="97">
        <f t="shared" si="22"/>
        <v>4.1772481694156562</v>
      </c>
      <c r="AC37" s="85" t="s">
        <v>16</v>
      </c>
      <c r="AD37" t="s">
        <v>34</v>
      </c>
      <c r="AE37" s="60">
        <f t="shared" si="23"/>
        <v>1378511.0448524549</v>
      </c>
      <c r="AF37" s="97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85"/>
      <c r="AP37" s="85"/>
    </row>
    <row r="38" spans="2:42" x14ac:dyDescent="0.3">
      <c r="B38" s="85" t="s">
        <v>17</v>
      </c>
      <c r="C38" t="s">
        <v>34</v>
      </c>
      <c r="D38" s="93">
        <f t="shared" si="18"/>
        <v>2091818.748708141</v>
      </c>
      <c r="E38" s="93">
        <f t="shared" si="18"/>
        <v>29339568.697033826</v>
      </c>
      <c r="F38" s="93">
        <f t="shared" si="25"/>
        <v>74000000</v>
      </c>
      <c r="G38" s="21">
        <f t="shared" si="19"/>
        <v>5645226.4072616436</v>
      </c>
      <c r="H38" s="94">
        <f t="shared" si="2"/>
        <v>4.594972986357222</v>
      </c>
      <c r="I38" s="95">
        <f t="shared" si="20"/>
        <v>8784</v>
      </c>
      <c r="J38" s="95">
        <f t="shared" si="20"/>
        <v>131496</v>
      </c>
      <c r="K38" s="96">
        <v>95.8</v>
      </c>
      <c r="L38" s="96">
        <f t="shared" si="21"/>
        <v>1.4845056206605622</v>
      </c>
      <c r="V38" s="85" t="s">
        <v>17</v>
      </c>
      <c r="W38" t="s">
        <v>34</v>
      </c>
      <c r="X38" s="97">
        <f t="shared" si="22"/>
        <v>4.594972986357222</v>
      </c>
      <c r="AC38" s="85" t="s">
        <v>17</v>
      </c>
      <c r="AD38" t="s">
        <v>34</v>
      </c>
      <c r="AE38" s="60">
        <f t="shared" si="23"/>
        <v>1412973.8209737663</v>
      </c>
      <c r="AF38" s="97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85"/>
      <c r="AP38" s="85"/>
    </row>
    <row r="39" spans="2:42" x14ac:dyDescent="0.3">
      <c r="B39" s="85" t="s">
        <v>18</v>
      </c>
      <c r="C39" t="s">
        <v>34</v>
      </c>
      <c r="D39" s="93">
        <f t="shared" si="18"/>
        <v>2144114.2174258446</v>
      </c>
      <c r="E39" s="93">
        <f t="shared" si="18"/>
        <v>31483682.914459672</v>
      </c>
      <c r="F39" s="93">
        <f t="shared" si="25"/>
        <v>74000000</v>
      </c>
      <c r="G39" s="21">
        <f t="shared" si="19"/>
        <v>4785612.3861558922</v>
      </c>
      <c r="H39" s="94">
        <f t="shared" si="2"/>
        <v>5.0544702849929442</v>
      </c>
      <c r="I39" s="95">
        <f t="shared" si="20"/>
        <v>8760</v>
      </c>
      <c r="J39" s="95">
        <f t="shared" si="20"/>
        <v>140256</v>
      </c>
      <c r="K39" s="96">
        <v>95.8</v>
      </c>
      <c r="L39" s="96">
        <f t="shared" si="21"/>
        <v>1.5216182611770761</v>
      </c>
      <c r="V39" s="85" t="s">
        <v>18</v>
      </c>
      <c r="W39" t="s">
        <v>34</v>
      </c>
      <c r="X39" s="97">
        <f t="shared" si="22"/>
        <v>5.0544702849929442</v>
      </c>
      <c r="AC39" s="85" t="s">
        <v>18</v>
      </c>
      <c r="AD39" t="s">
        <v>34</v>
      </c>
      <c r="AE39" s="60">
        <f t="shared" si="23"/>
        <v>1448298.1664981104</v>
      </c>
      <c r="AF39" s="97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85"/>
      <c r="AP39" s="8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299CC-E178-4F6B-9BD6-30AF0B547B20}">
  <dimension ref="A2:AZ260"/>
  <sheetViews>
    <sheetView tabSelected="1" topLeftCell="S1" workbookViewId="0">
      <selection activeCell="AF5" sqref="AF5:AF260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111</v>
      </c>
      <c r="AL2" s="1" t="s">
        <v>112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98" t="s">
        <v>58</v>
      </c>
      <c r="C4" s="98" t="s">
        <v>59</v>
      </c>
      <c r="D4" s="98" t="s">
        <v>0</v>
      </c>
      <c r="E4" s="98" t="s">
        <v>20</v>
      </c>
      <c r="F4" s="98" t="s">
        <v>60</v>
      </c>
      <c r="G4" s="98" t="s">
        <v>61</v>
      </c>
      <c r="H4" s="98" t="s">
        <v>113</v>
      </c>
      <c r="I4" s="98" t="s">
        <v>63</v>
      </c>
      <c r="J4" s="98" t="s">
        <v>114</v>
      </c>
      <c r="K4" s="98" t="s">
        <v>115</v>
      </c>
      <c r="L4" s="98" t="s">
        <v>116</v>
      </c>
      <c r="M4" s="98" t="s">
        <v>107</v>
      </c>
      <c r="N4" s="98" t="s">
        <v>83</v>
      </c>
      <c r="O4" s="98" t="s">
        <v>117</v>
      </c>
      <c r="P4" s="99" t="s">
        <v>118</v>
      </c>
      <c r="Q4" s="99" t="s">
        <v>119</v>
      </c>
      <c r="R4" s="99" t="s">
        <v>120</v>
      </c>
      <c r="S4" s="100" t="s">
        <v>121</v>
      </c>
      <c r="T4" s="112" t="s">
        <v>132</v>
      </c>
      <c r="U4" s="112" t="s">
        <v>133</v>
      </c>
      <c r="V4" s="112" t="s">
        <v>134</v>
      </c>
      <c r="W4" s="112" t="s">
        <v>135</v>
      </c>
      <c r="X4" s="101" t="s">
        <v>122</v>
      </c>
      <c r="Y4" s="101" t="s">
        <v>123</v>
      </c>
      <c r="Z4" s="101" t="s">
        <v>124</v>
      </c>
      <c r="AA4" s="101" t="s">
        <v>136</v>
      </c>
      <c r="AB4" s="113" t="s">
        <v>137</v>
      </c>
      <c r="AC4" s="113" t="s">
        <v>138</v>
      </c>
      <c r="AD4" s="113" t="s">
        <v>139</v>
      </c>
      <c r="AE4" s="113" t="s">
        <v>140</v>
      </c>
      <c r="AF4" s="102" t="s">
        <v>125</v>
      </c>
      <c r="AG4" s="102" t="s">
        <v>126</v>
      </c>
      <c r="AH4" s="102" t="s">
        <v>127</v>
      </c>
      <c r="AI4" s="102" t="s">
        <v>141</v>
      </c>
      <c r="AL4" s="103" t="s">
        <v>128</v>
      </c>
      <c r="AM4" s="103" t="s">
        <v>129</v>
      </c>
      <c r="AN4" s="103" t="s">
        <v>130</v>
      </c>
      <c r="AP4" s="113" t="s">
        <v>144</v>
      </c>
      <c r="AX4" s="118"/>
    </row>
    <row r="5" spans="1:52" x14ac:dyDescent="0.3">
      <c r="A5">
        <v>1</v>
      </c>
      <c r="B5" t="str">
        <f>Summary!B5</f>
        <v>MarinusPortlandSnowy</v>
      </c>
      <c r="C5" t="str">
        <f>Summary!C5</f>
        <v>Wind</v>
      </c>
      <c r="D5" s="104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-14431944.636252841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40391867.15816322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4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4">
        <f>H5*AP5</f>
        <v>-14431944.636252841</v>
      </c>
      <c r="AC5" s="73">
        <f>AB5/SUMIFS(FinParameters!$L$8:$L$39,FinParameters!$B$8:$B$39,Financials!$E5,FinParameters!$C$8:$C$39,Financials!$F5)</f>
        <v>-13736532.669842087</v>
      </c>
      <c r="AD5" s="73">
        <f>AC5</f>
        <v>-13736532.669842087</v>
      </c>
      <c r="AE5" s="12"/>
      <c r="AF5" s="73">
        <f>X5+AB5</f>
        <v>37741867.15816322</v>
      </c>
      <c r="AG5" s="73">
        <f>Y5+AC5</f>
        <v>34763313.796322681</v>
      </c>
      <c r="AH5" s="73">
        <f>Z5+AD5</f>
        <v>19398003.972639628</v>
      </c>
      <c r="AI5" s="12">
        <f>-AH5/SUM($N5,$O5)</f>
        <v>1.1430038863839267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-14431944.636252841</v>
      </c>
      <c r="AN5" s="20">
        <f>Summary!I5</f>
        <v>11902262.444492944</v>
      </c>
      <c r="AP5" s="12">
        <v>1</v>
      </c>
      <c r="AU5" s="104"/>
      <c r="AX5" s="20"/>
      <c r="AY5" s="119"/>
      <c r="AZ5" s="120"/>
    </row>
    <row r="6" spans="1:52" x14ac:dyDescent="0.3">
      <c r="A6">
        <v>2</v>
      </c>
      <c r="B6" t="str">
        <f>Summary!B6</f>
        <v>MarinusPortlandSnowy</v>
      </c>
      <c r="C6" t="str">
        <f>Summary!C6</f>
        <v>Wind</v>
      </c>
      <c r="D6" s="104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-5560398.5991969854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32531062.248578016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4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4">
        <f t="shared" ref="AB6:AB69" si="10">H6*AP6</f>
        <v>-5560398.5991969854</v>
      </c>
      <c r="AC6" s="73">
        <f>AB6/SUMIFS(FinParameters!$L$8:$L$39,FinParameters!$B$8:$B$39,Financials!$E6,FinParameters!$C$8:$C$39,Financials!$F6)</f>
        <v>-5292467.4352856502</v>
      </c>
      <c r="AD6" s="73">
        <f t="shared" ref="AD6:AD69" si="11">AC6</f>
        <v>-5292467.4352856502</v>
      </c>
      <c r="AE6" s="12"/>
      <c r="AF6" s="73">
        <f t="shared" ref="AF6:AF69" si="12">X6+AB6</f>
        <v>29881062.248578019</v>
      </c>
      <c r="AG6" s="73">
        <f t="shared" ref="AG6:AH69" si="13">Y6+AC6</f>
        <v>27786282.165115632</v>
      </c>
      <c r="AH6" s="73">
        <f t="shared" si="13"/>
        <v>11721880.131674826</v>
      </c>
      <c r="AI6" s="12">
        <f t="shared" ref="AI6:AI69" si="14">-AH6/SUM($N6,$O6)</f>
        <v>0.69069758750068322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-5560398.5991969854</v>
      </c>
      <c r="AN6" s="20">
        <f>Summary!I6</f>
        <v>7874159.7120792056</v>
      </c>
      <c r="AP6" s="12">
        <v>1</v>
      </c>
      <c r="AU6" s="104"/>
      <c r="AX6" s="20"/>
      <c r="AY6" s="119"/>
      <c r="AZ6" s="120"/>
    </row>
    <row r="7" spans="1:52" x14ac:dyDescent="0.3">
      <c r="A7">
        <v>3</v>
      </c>
      <c r="B7" t="str">
        <f>Summary!B7</f>
        <v>MarinusPortlandSnowy</v>
      </c>
      <c r="C7" t="str">
        <f>Summary!C7</f>
        <v>Wind</v>
      </c>
      <c r="D7" s="104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-2251371.8705932107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27557181.697453938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4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4">
        <f t="shared" si="10"/>
        <v>-2251371.8705932107</v>
      </c>
      <c r="AC7" s="73">
        <f>AB7/SUMIFS(FinParameters!$L$8:$L$39,FinParameters!$B$8:$B$39,Financials!$E7,FinParameters!$C$8:$C$39,Financials!$F7)</f>
        <v>-2142888.157614002</v>
      </c>
      <c r="AD7" s="73">
        <f t="shared" si="11"/>
        <v>-2142888.157614002</v>
      </c>
      <c r="AE7" s="12"/>
      <c r="AF7" s="73">
        <f t="shared" si="12"/>
        <v>24907181.697453938</v>
      </c>
      <c r="AG7" s="73">
        <f t="shared" si="13"/>
        <v>23263300.851628505</v>
      </c>
      <c r="AH7" s="73">
        <f t="shared" si="13"/>
        <v>6906482.2232716139</v>
      </c>
      <c r="AI7" s="12">
        <f t="shared" si="14"/>
        <v>0.40695609886333806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-2251371.8705932107</v>
      </c>
      <c r="AN7" s="20">
        <f>Summary!I7</f>
        <v>6189283.1413722942</v>
      </c>
      <c r="AP7" s="12">
        <v>1</v>
      </c>
      <c r="AU7" s="104"/>
      <c r="AX7" s="20"/>
      <c r="AY7" s="119"/>
      <c r="AZ7" s="120"/>
    </row>
    <row r="8" spans="1:52" x14ac:dyDescent="0.3">
      <c r="A8">
        <v>4</v>
      </c>
      <c r="B8" t="str">
        <f>Summary!B8</f>
        <v>MarinusPortlandSnowy</v>
      </c>
      <c r="C8" t="str">
        <f>Summary!C8</f>
        <v>Wind</v>
      </c>
      <c r="D8" s="104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3.1121771826292388E-9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23106141.272938319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4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4">
        <f t="shared" si="10"/>
        <v>3.1121771826292388E-9</v>
      </c>
      <c r="AC8" s="73">
        <f>AB8/SUMIFS(FinParameters!$L$8:$L$39,FinParameters!$B$8:$B$39,Financials!$E8,FinParameters!$C$8:$C$39,Financials!$F8)</f>
        <v>2.9622150459290792E-9</v>
      </c>
      <c r="AD8" s="73">
        <f t="shared" si="11"/>
        <v>2.9622150459290792E-9</v>
      </c>
      <c r="AE8" s="12"/>
      <c r="AF8" s="73">
        <f t="shared" si="12"/>
        <v>20456141.272938315</v>
      </c>
      <c r="AG8" s="73">
        <f t="shared" si="13"/>
        <v>19154144.467368629</v>
      </c>
      <c r="AH8" s="73">
        <f t="shared" si="13"/>
        <v>2620948.2412483236</v>
      </c>
      <c r="AI8" s="12">
        <f t="shared" si="14"/>
        <v>0.15443620023912683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3.1121771826292388E-9</v>
      </c>
      <c r="AN8" s="20">
        <f>Summary!I8</f>
        <v>5173012.2209259439</v>
      </c>
      <c r="AP8" s="12">
        <v>1</v>
      </c>
      <c r="AU8" s="104"/>
      <c r="AX8" s="20"/>
      <c r="AY8" s="119"/>
      <c r="AZ8" s="120"/>
    </row>
    <row r="9" spans="1:52" x14ac:dyDescent="0.3">
      <c r="A9">
        <v>5</v>
      </c>
      <c r="B9" t="str">
        <f>Summary!B9</f>
        <v>MarinusPortlandSnowy</v>
      </c>
      <c r="C9" t="str">
        <f>Summary!C9</f>
        <v>Wind</v>
      </c>
      <c r="D9" s="104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2087643.056114797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20464612.226009749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4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4">
        <f t="shared" si="10"/>
        <v>2087643.056114797</v>
      </c>
      <c r="AC9" s="73">
        <f>AB9/SUMIFS(FinParameters!$L$8:$L$39,FinParameters!$B$8:$B$39,Financials!$E9,FinParameters!$C$8:$C$39,Financials!$F9)</f>
        <v>1987048.7149218773</v>
      </c>
      <c r="AD9" s="73">
        <f t="shared" si="11"/>
        <v>1987048.7149218773</v>
      </c>
      <c r="AE9" s="12"/>
      <c r="AF9" s="73">
        <f t="shared" si="12"/>
        <v>17814612.226009749</v>
      </c>
      <c r="AG9" s="73">
        <f t="shared" si="13"/>
        <v>16736804.653548302</v>
      </c>
      <c r="AH9" s="73">
        <f t="shared" si="13"/>
        <v>69456.929030808154</v>
      </c>
      <c r="AI9" s="12">
        <f t="shared" si="14"/>
        <v>4.0926654067337627E-3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2087643.056114797</v>
      </c>
      <c r="AN9" s="20">
        <f>Summary!I9</f>
        <v>4400044.0634945026</v>
      </c>
      <c r="AP9" s="12">
        <v>1</v>
      </c>
      <c r="AU9" s="104"/>
      <c r="AX9" s="20"/>
      <c r="AY9" s="119"/>
      <c r="AZ9" s="120"/>
    </row>
    <row r="10" spans="1:52" x14ac:dyDescent="0.3">
      <c r="A10">
        <v>6</v>
      </c>
      <c r="B10" t="str">
        <f>Summary!B10</f>
        <v>MarinusPortlandSnowy</v>
      </c>
      <c r="C10" t="str">
        <f>Summary!C10</f>
        <v>Wind</v>
      </c>
      <c r="D10" s="104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4797087.2472089455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18578930.807095591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4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4">
        <f t="shared" si="10"/>
        <v>4797087.2472089455</v>
      </c>
      <c r="AC10" s="73">
        <f>AB10/SUMIFS(FinParameters!$L$8:$L$39,FinParameters!$B$8:$B$39,Financials!$E10,FinParameters!$C$8:$C$39,Financials!$F10)</f>
        <v>4565936.701686088</v>
      </c>
      <c r="AD10" s="73">
        <f t="shared" si="11"/>
        <v>4565936.701686088</v>
      </c>
      <c r="AE10" s="12"/>
      <c r="AF10" s="73">
        <f t="shared" si="12"/>
        <v>15928930.807095591</v>
      </c>
      <c r="AG10" s="73">
        <f t="shared" si="13"/>
        <v>15060820.711873397</v>
      </c>
      <c r="AH10" s="73">
        <f t="shared" si="13"/>
        <v>-1771036.2891323324</v>
      </c>
      <c r="AI10" s="12">
        <f t="shared" si="14"/>
        <v>-0.10435616799854495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4797087.2472089455</v>
      </c>
      <c r="AN10" s="20">
        <f>Summary!I10</f>
        <v>3452157.2799194478</v>
      </c>
      <c r="AP10" s="12">
        <v>1</v>
      </c>
      <c r="AU10" s="104"/>
      <c r="AX10" s="20"/>
      <c r="AY10" s="119"/>
      <c r="AZ10" s="120"/>
    </row>
    <row r="11" spans="1:52" x14ac:dyDescent="0.3">
      <c r="A11">
        <v>7</v>
      </c>
      <c r="B11" t="str">
        <f>Summary!B11</f>
        <v>MarinusPortlandSnowy</v>
      </c>
      <c r="C11" t="str">
        <f>Summary!C11</f>
        <v>Wind</v>
      </c>
      <c r="D11" s="104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9520609.1345546488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15108925.041654604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4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4">
        <f t="shared" si="10"/>
        <v>9520609.1345546488</v>
      </c>
      <c r="AC11" s="73">
        <f>AB11/SUMIFS(FinParameters!$L$8:$L$39,FinParameters!$B$8:$B$39,Financials!$E11,FinParameters!$C$8:$C$39,Financials!$F11)</f>
        <v>9061852.8347932417</v>
      </c>
      <c r="AD11" s="73">
        <f t="shared" si="11"/>
        <v>9061852.8347932417</v>
      </c>
      <c r="AE11" s="12"/>
      <c r="AF11" s="73">
        <f t="shared" si="12"/>
        <v>12458925.041654604</v>
      </c>
      <c r="AG11" s="73">
        <f t="shared" si="13"/>
        <v>11958240.204287808</v>
      </c>
      <c r="AH11" s="73">
        <f t="shared" si="13"/>
        <v>-5150793.2367390357</v>
      </c>
      <c r="AI11" s="12">
        <f t="shared" si="14"/>
        <v>-0.30350425207958259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9520609.1345546488</v>
      </c>
      <c r="AN11" s="20">
        <f>Summary!I11</f>
        <v>1855093.030273994</v>
      </c>
      <c r="AP11" s="12">
        <v>1</v>
      </c>
      <c r="AU11" s="104"/>
      <c r="AX11" s="20"/>
      <c r="AY11" s="119"/>
      <c r="AZ11" s="120"/>
    </row>
    <row r="12" spans="1:52" x14ac:dyDescent="0.3">
      <c r="A12">
        <v>8</v>
      </c>
      <c r="B12" t="str">
        <f>Summary!B12</f>
        <v>MarinusPortlandSnowy</v>
      </c>
      <c r="C12" t="str">
        <f>Summary!C12</f>
        <v>Wind</v>
      </c>
      <c r="D12" s="104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-152838.21671320853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24221955.691831984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4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4">
        <f t="shared" si="10"/>
        <v>-152838.21671320853</v>
      </c>
      <c r="AC12" s="73">
        <f>AB12/SUMIFS(FinParameters!$L$8:$L$39,FinParameters!$B$8:$B$39,Financials!$E12,FinParameters!$C$8:$C$39,Financials!$F12)</f>
        <v>-145473.6149560581</v>
      </c>
      <c r="AD12" s="73">
        <f t="shared" si="11"/>
        <v>-145473.6149560581</v>
      </c>
      <c r="AE12" s="12"/>
      <c r="AF12" s="73">
        <f t="shared" si="12"/>
        <v>21571955.691831984</v>
      </c>
      <c r="AG12" s="73">
        <f t="shared" si="13"/>
        <v>20192606.103998572</v>
      </c>
      <c r="AH12" s="73">
        <f t="shared" si="13"/>
        <v>3692062.0441588056</v>
      </c>
      <c r="AI12" s="12">
        <f t="shared" si="14"/>
        <v>0.21755028358569037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-152838.21671320853</v>
      </c>
      <c r="AN12" s="20">
        <f>Summary!I12</f>
        <v>5361150.893304239</v>
      </c>
      <c r="AP12" s="12">
        <v>1</v>
      </c>
      <c r="AU12" s="104"/>
      <c r="AX12" s="20"/>
      <c r="AY12" s="119"/>
    </row>
    <row r="13" spans="1:52" x14ac:dyDescent="0.3">
      <c r="A13">
        <v>9</v>
      </c>
      <c r="B13" t="str">
        <f>Summary!B13</f>
        <v>MarinusPortlandSnowy</v>
      </c>
      <c r="C13" t="str">
        <f>Summary!C13</f>
        <v>Wind</v>
      </c>
      <c r="D13" s="104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71487589.094742</v>
      </c>
      <c r="H13" s="73">
        <f>SUMIFS(AM$5:AM13,$F$5:$F13,$F13,$D$5:$D13,$D13)</f>
        <v>-32920492.780247793</v>
      </c>
      <c r="I13" s="20">
        <f>SUMIFS(AN$5:AN13,$F$5:$F13,$F13,$D$5:$D13,$D13)</f>
        <v>26184811.005965274</v>
      </c>
      <c r="J13" s="73">
        <f t="shared" si="0"/>
        <v>26184811.005965274</v>
      </c>
      <c r="K13" s="73">
        <f t="shared" si="1"/>
        <v>97672400.100707278</v>
      </c>
      <c r="L13" s="73">
        <f t="shared" si="2"/>
        <v>64751907.320459485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21909811.005965274</v>
      </c>
      <c r="Q13" s="73">
        <f>P13/SUMIFS(FinParameters!$H$8:$H$39,FinParameters!$B$8:$B$39,Financials!$E13,FinParameters!$C$8:$C$39,Financials!$F13)</f>
        <v>16461165.293737993</v>
      </c>
      <c r="R13" s="73">
        <f t="shared" si="15"/>
        <v>-3745213.4117657691</v>
      </c>
      <c r="S13" s="12">
        <f t="shared" si="4"/>
        <v>-0.145983622965384</v>
      </c>
      <c r="T13" s="114">
        <f t="shared" si="5"/>
        <v>71487589.094742</v>
      </c>
      <c r="U13" s="73">
        <f>T13/SUMIFS(FinParameters!$L$8:$L$39,FinParameters!$B$8:$B$39,Financials!$E13,FinParameters!$C$8:$C$39,Financials!$F13)</f>
        <v>66383333.121450476</v>
      </c>
      <c r="V13" s="73">
        <f t="shared" si="6"/>
        <v>66383333.121450476</v>
      </c>
      <c r="W13" s="12"/>
      <c r="X13" s="73">
        <f t="shared" si="7"/>
        <v>93397400.100707278</v>
      </c>
      <c r="Y13" s="73">
        <f t="shared" si="8"/>
        <v>82844498.415188462</v>
      </c>
      <c r="Z13" s="73">
        <f t="shared" si="8"/>
        <v>62638119.709684707</v>
      </c>
      <c r="AA13" s="12">
        <f t="shared" si="9"/>
        <v>2.4415536968420661</v>
      </c>
      <c r="AB13" s="114">
        <f t="shared" si="10"/>
        <v>-32920492.780247793</v>
      </c>
      <c r="AC13" s="73">
        <f>AB13/SUMIFS(FinParameters!$L$8:$L$39,FinParameters!$B$8:$B$39,Financials!$E13,FinParameters!$C$8:$C$39,Financials!$F13)</f>
        <v>-30569950.202925943</v>
      </c>
      <c r="AD13" s="73">
        <f t="shared" si="11"/>
        <v>-30569950.202925943</v>
      </c>
      <c r="AE13" s="12"/>
      <c r="AF13" s="73">
        <f t="shared" si="12"/>
        <v>60476907.320459485</v>
      </c>
      <c r="AG13" s="73">
        <f t="shared" si="13"/>
        <v>52274548.212262519</v>
      </c>
      <c r="AH13" s="73">
        <f t="shared" si="13"/>
        <v>32068169.506758764</v>
      </c>
      <c r="AI13" s="12">
        <f t="shared" si="14"/>
        <v>1.2499761834019296</v>
      </c>
      <c r="AL13" s="73">
        <f>Summary!G13</f>
        <v>28566039.744818877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-18488548.14399495</v>
      </c>
      <c r="AN13" s="20">
        <f>Summary!I13</f>
        <v>14282548.56147233</v>
      </c>
      <c r="AP13" s="12">
        <v>1</v>
      </c>
      <c r="AU13" s="104"/>
      <c r="AX13" s="20"/>
      <c r="AY13" s="119"/>
      <c r="AZ13" s="120"/>
    </row>
    <row r="14" spans="1:52" x14ac:dyDescent="0.3">
      <c r="A14">
        <v>10</v>
      </c>
      <c r="B14" t="str">
        <f>Summary!B14</f>
        <v>MarinusPortlandSnowy</v>
      </c>
      <c r="C14" t="str">
        <f>Summary!C14</f>
        <v>Wind</v>
      </c>
      <c r="D14" s="104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50270699.003352918</v>
      </c>
      <c r="H14" s="73">
        <f>SUMIFS(AM$5:AM14,$F$5:$F14,$F14,$D$5:$D14,$D14)</f>
        <v>-13077410.00541045</v>
      </c>
      <c r="I14" s="20">
        <f>SUMIFS(AN$5:AN14,$F$5:$F14,$F14,$D$5:$D14,$D14)</f>
        <v>18479918.096409403</v>
      </c>
      <c r="J14" s="73">
        <f t="shared" si="0"/>
        <v>18479918.096409403</v>
      </c>
      <c r="K14" s="73">
        <f t="shared" si="1"/>
        <v>68750617.099762321</v>
      </c>
      <c r="L14" s="73">
        <f t="shared" si="2"/>
        <v>55673207.094351873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14204918.096409403</v>
      </c>
      <c r="Q14" s="73">
        <f>P14/SUMIFS(FinParameters!$H$8:$H$39,FinParameters!$B$8:$B$39,Financials!$E14,FinParameters!$C$8:$C$39,Financials!$F14)</f>
        <v>10672365.211427046</v>
      </c>
      <c r="R14" s="73">
        <f t="shared" si="15"/>
        <v>-11450106.321321644</v>
      </c>
      <c r="S14" s="12">
        <f t="shared" si="4"/>
        <v>-0.44631048230100656</v>
      </c>
      <c r="T14" s="114">
        <f t="shared" si="5"/>
        <v>50270699.003352918</v>
      </c>
      <c r="U14" s="73">
        <f>T14/SUMIFS(FinParameters!$L$8:$L$39,FinParameters!$B$8:$B$39,Financials!$E14,FinParameters!$C$8:$C$39,Financials!$F14)</f>
        <v>46681341.48103752</v>
      </c>
      <c r="V14" s="73">
        <f t="shared" si="6"/>
        <v>46681341.48103752</v>
      </c>
      <c r="W14" s="12"/>
      <c r="X14" s="73">
        <f t="shared" si="7"/>
        <v>64475617.099762321</v>
      </c>
      <c r="Y14" s="73">
        <f t="shared" si="8"/>
        <v>57353706.692464568</v>
      </c>
      <c r="Z14" s="73">
        <f t="shared" si="8"/>
        <v>35231235.159715876</v>
      </c>
      <c r="AA14" s="12">
        <f t="shared" si="9"/>
        <v>1.3732684321815103</v>
      </c>
      <c r="AB14" s="114">
        <f t="shared" si="10"/>
        <v>-13077410.00541045</v>
      </c>
      <c r="AC14" s="73">
        <f>AB14/SUMIFS(FinParameters!$L$8:$L$39,FinParameters!$B$8:$B$39,Financials!$E14,FinParameters!$C$8:$C$39,Financials!$F14)</f>
        <v>-12143675.227380173</v>
      </c>
      <c r="AD14" s="73">
        <f t="shared" si="11"/>
        <v>-12143675.227380173</v>
      </c>
      <c r="AE14" s="12"/>
      <c r="AF14" s="73">
        <f t="shared" si="12"/>
        <v>51398207.094351873</v>
      </c>
      <c r="AG14" s="73">
        <f t="shared" si="13"/>
        <v>45210031.465084396</v>
      </c>
      <c r="AH14" s="73">
        <f t="shared" si="13"/>
        <v>23087559.932335705</v>
      </c>
      <c r="AI14" s="12">
        <f t="shared" si="14"/>
        <v>0.89992352205204362</v>
      </c>
      <c r="AL14" s="73">
        <f>Summary!G14</f>
        <v>20053397.867657121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-7517011.4062134642</v>
      </c>
      <c r="AN14" s="20">
        <f>Summary!I14</f>
        <v>10605758.384330196</v>
      </c>
      <c r="AP14" s="12">
        <v>1</v>
      </c>
      <c r="AU14" s="104"/>
      <c r="AX14" s="20"/>
      <c r="AY14" s="119"/>
      <c r="AZ14" s="120"/>
    </row>
    <row r="15" spans="1:52" x14ac:dyDescent="0.3">
      <c r="A15">
        <v>11</v>
      </c>
      <c r="B15" t="str">
        <f>Summary!B15</f>
        <v>MarinusPortlandSnowy</v>
      </c>
      <c r="C15" t="str">
        <f>Summary!C15</f>
        <v>Wind</v>
      </c>
      <c r="D15" s="104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37234100.253835961</v>
      </c>
      <c r="H15" s="73">
        <f>SUMIFS(AM$5:AM15,$F$5:$F15,$F15,$D$5:$D15,$D15)</f>
        <v>-5280324.9880724698</v>
      </c>
      <c r="I15" s="20">
        <f>SUMIFS(AN$5:AN15,$F$5:$F15,$F15,$D$5:$D15,$D15)</f>
        <v>14961325.558844678</v>
      </c>
      <c r="J15" s="73">
        <f t="shared" si="0"/>
        <v>14961325.558844678</v>
      </c>
      <c r="K15" s="73">
        <f t="shared" si="1"/>
        <v>52195425.812680639</v>
      </c>
      <c r="L15" s="73">
        <f t="shared" si="2"/>
        <v>46915100.824608169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10686325.558844678</v>
      </c>
      <c r="Q15" s="73">
        <f>P15/SUMIFS(FinParameters!$H$8:$H$39,FinParameters!$B$8:$B$39,Financials!$E15,FinParameters!$C$8:$C$39,Financials!$F15)</f>
        <v>8028794.5596128283</v>
      </c>
      <c r="R15" s="73">
        <f t="shared" si="15"/>
        <v>-14968698.858886369</v>
      </c>
      <c r="S15" s="12">
        <f t="shared" si="4"/>
        <v>-0.58346071378287212</v>
      </c>
      <c r="T15" s="114">
        <f t="shared" si="5"/>
        <v>37234100.253835961</v>
      </c>
      <c r="U15" s="73">
        <f>T15/SUMIFS(FinParameters!$L$8:$L$39,FinParameters!$B$8:$B$39,Financials!$E15,FinParameters!$C$8:$C$39,Financials!$F15)</f>
        <v>34575563.56183894</v>
      </c>
      <c r="V15" s="73">
        <f t="shared" si="6"/>
        <v>34575563.56183894</v>
      </c>
      <c r="W15" s="12"/>
      <c r="X15" s="73">
        <f t="shared" si="7"/>
        <v>47920425.812680639</v>
      </c>
      <c r="Y15" s="73">
        <f t="shared" si="8"/>
        <v>42604358.121451765</v>
      </c>
      <c r="Z15" s="73">
        <f t="shared" si="8"/>
        <v>19606864.702952571</v>
      </c>
      <c r="AA15" s="12">
        <f t="shared" si="9"/>
        <v>0.76425047911478927</v>
      </c>
      <c r="AB15" s="114">
        <f t="shared" si="10"/>
        <v>-5280324.9880724698</v>
      </c>
      <c r="AC15" s="73">
        <f>AB15/SUMIFS(FinParameters!$L$8:$L$39,FinParameters!$B$8:$B$39,Financials!$E15,FinParameters!$C$8:$C$39,Financials!$F15)</f>
        <v>-4903306.6733889254</v>
      </c>
      <c r="AD15" s="73">
        <f t="shared" si="11"/>
        <v>-4903306.6733889254</v>
      </c>
      <c r="AE15" s="12"/>
      <c r="AF15" s="73">
        <f t="shared" si="12"/>
        <v>42640100.824608169</v>
      </c>
      <c r="AG15" s="73">
        <f t="shared" si="13"/>
        <v>37701051.448062837</v>
      </c>
      <c r="AH15" s="73">
        <f t="shared" si="13"/>
        <v>14703558.029563647</v>
      </c>
      <c r="AI15" s="12">
        <f t="shared" si="14"/>
        <v>0.5731258637743305</v>
      </c>
      <c r="AL15" s="73">
        <f>Summary!G15</f>
        <v>13614829.827161105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-3028953.1174792596</v>
      </c>
      <c r="AN15" s="20">
        <f>Summary!I15</f>
        <v>8772042.4174723849</v>
      </c>
      <c r="AP15" s="12">
        <v>1</v>
      </c>
      <c r="AU15" s="104"/>
      <c r="AX15" s="20"/>
      <c r="AY15" s="119"/>
      <c r="AZ15" s="120"/>
    </row>
    <row r="16" spans="1:52" x14ac:dyDescent="0.3">
      <c r="A16">
        <v>12</v>
      </c>
      <c r="B16" t="str">
        <f>Summary!B16</f>
        <v>MarinusPortlandSnowy</v>
      </c>
      <c r="C16" t="str">
        <f>Summary!C16</f>
        <v>Wind</v>
      </c>
      <c r="D16" s="104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26226198.818253011</v>
      </c>
      <c r="H16" s="73">
        <f>SUMIFS(AM$5:AM16,$F$5:$F16,$F16,$D$5:$D16,$D16)</f>
        <v>-352.05964914011645</v>
      </c>
      <c r="I16" s="20">
        <f>SUMIFS(AN$5:AN16,$F$5:$F16,$F16,$D$5:$D16,$D16)</f>
        <v>12849076.570143765</v>
      </c>
      <c r="J16" s="73">
        <f t="shared" si="0"/>
        <v>12849076.570143765</v>
      </c>
      <c r="K16" s="73">
        <f t="shared" si="1"/>
        <v>39075275.388396777</v>
      </c>
      <c r="L16" s="73">
        <f t="shared" si="2"/>
        <v>39074923.328747638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8574076.5701437648</v>
      </c>
      <c r="Q16" s="73">
        <f>P16/SUMIFS(FinParameters!$H$8:$H$39,FinParameters!$B$8:$B$39,Financials!$E16,FinParameters!$C$8:$C$39,Financials!$F16)</f>
        <v>6441830.6312124431</v>
      </c>
      <c r="R16" s="73">
        <f t="shared" si="15"/>
        <v>-17080947.84758728</v>
      </c>
      <c r="S16" s="12">
        <f t="shared" si="4"/>
        <v>-0.66579347458278249</v>
      </c>
      <c r="T16" s="114">
        <f t="shared" si="5"/>
        <v>26226198.818253011</v>
      </c>
      <c r="U16" s="73">
        <f>T16/SUMIFS(FinParameters!$L$8:$L$39,FinParameters!$B$8:$B$39,Financials!$E16,FinParameters!$C$8:$C$39,Financials!$F16)</f>
        <v>24353632.773293957</v>
      </c>
      <c r="V16" s="73">
        <f t="shared" si="6"/>
        <v>24353632.773293957</v>
      </c>
      <c r="W16" s="12"/>
      <c r="X16" s="73">
        <f t="shared" si="7"/>
        <v>34800275.388396777</v>
      </c>
      <c r="Y16" s="73">
        <f t="shared" si="8"/>
        <v>30795463.4045064</v>
      </c>
      <c r="Z16" s="73">
        <f t="shared" si="8"/>
        <v>7272684.9257066771</v>
      </c>
      <c r="AA16" s="12">
        <f t="shared" si="9"/>
        <v>0.28347994557667544</v>
      </c>
      <c r="AB16" s="114">
        <f t="shared" si="10"/>
        <v>-352.05964914011645</v>
      </c>
      <c r="AC16" s="73">
        <f>AB16/SUMIFS(FinParameters!$L$8:$L$39,FinParameters!$B$8:$B$39,Financials!$E16,FinParameters!$C$8:$C$39,Financials!$F16)</f>
        <v>-326.9223828001256</v>
      </c>
      <c r="AD16" s="73">
        <f t="shared" si="11"/>
        <v>-326.9223828001256</v>
      </c>
      <c r="AE16" s="12"/>
      <c r="AF16" s="73">
        <f t="shared" si="12"/>
        <v>34799923.328747638</v>
      </c>
      <c r="AG16" s="73">
        <f t="shared" si="13"/>
        <v>30795136.482123598</v>
      </c>
      <c r="AH16" s="73">
        <f t="shared" si="13"/>
        <v>7272358.0033238772</v>
      </c>
      <c r="AI16" s="12">
        <f t="shared" si="14"/>
        <v>0.28346720256082497</v>
      </c>
      <c r="AL16" s="73">
        <f>Summary!G16</f>
        <v>8293069.7662406433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-352.05964914322863</v>
      </c>
      <c r="AN16" s="20">
        <f>Summary!I16</f>
        <v>7676064.3492178209</v>
      </c>
      <c r="AP16" s="12">
        <v>1</v>
      </c>
      <c r="AU16" s="104"/>
      <c r="AX16" s="20"/>
      <c r="AY16" s="119"/>
      <c r="AZ16" s="120"/>
    </row>
    <row r="17" spans="1:52" x14ac:dyDescent="0.3">
      <c r="A17">
        <v>13</v>
      </c>
      <c r="B17" t="str">
        <f>Summary!B17</f>
        <v>MarinusPortlandSnowy</v>
      </c>
      <c r="C17" t="str">
        <f>Summary!C17</f>
        <v>Wind</v>
      </c>
      <c r="D17" s="104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20010563.52174937</v>
      </c>
      <c r="H17" s="73">
        <f>SUMIFS(AM$5:AM17,$F$5:$F17,$F17,$D$5:$D17,$D17)</f>
        <v>4835105.4014204387</v>
      </c>
      <c r="I17" s="20">
        <f>SUMIFS(AN$5:AN17,$F$5:$F17,$F17,$D$5:$D17,$D17)</f>
        <v>11077221.927922819</v>
      </c>
      <c r="J17" s="73">
        <f t="shared" si="0"/>
        <v>11077221.927922819</v>
      </c>
      <c r="K17" s="73">
        <f t="shared" si="1"/>
        <v>31087785.449672189</v>
      </c>
      <c r="L17" s="73">
        <f t="shared" si="2"/>
        <v>35922890.851092622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6802221.9279228188</v>
      </c>
      <c r="Q17" s="73">
        <f>P17/SUMIFS(FinParameters!$H$8:$H$39,FinParameters!$B$8:$B$39,Financials!$E17,FinParameters!$C$8:$C$39,Financials!$F17)</f>
        <v>5110610.0134656774</v>
      </c>
      <c r="R17" s="73">
        <f t="shared" si="15"/>
        <v>-18852802.489808232</v>
      </c>
      <c r="S17" s="12">
        <f t="shared" si="4"/>
        <v>-0.73485809963908777</v>
      </c>
      <c r="T17" s="114">
        <f t="shared" si="5"/>
        <v>20010563.52174937</v>
      </c>
      <c r="U17" s="73">
        <f>T17/SUMIFS(FinParameters!$L$8:$L$39,FinParameters!$B$8:$B$39,Financials!$E17,FinParameters!$C$8:$C$39,Financials!$F17)</f>
        <v>18581797.498468678</v>
      </c>
      <c r="V17" s="73">
        <f t="shared" si="6"/>
        <v>18581797.498468678</v>
      </c>
      <c r="W17" s="12"/>
      <c r="X17" s="73">
        <f t="shared" si="7"/>
        <v>26812785.449672189</v>
      </c>
      <c r="Y17" s="73">
        <f t="shared" si="8"/>
        <v>23692407.511934355</v>
      </c>
      <c r="Z17" s="73">
        <f t="shared" si="8"/>
        <v>-271004.99133955315</v>
      </c>
      <c r="AA17" s="12">
        <f t="shared" si="9"/>
        <v>-1.0563427534773755E-2</v>
      </c>
      <c r="AB17" s="114">
        <f t="shared" si="10"/>
        <v>4835105.4014204387</v>
      </c>
      <c r="AC17" s="73">
        <f>AB17/SUMIFS(FinParameters!$L$8:$L$39,FinParameters!$B$8:$B$39,Financials!$E17,FinParameters!$C$8:$C$39,Financials!$F17)</f>
        <v>4489876.0274939146</v>
      </c>
      <c r="AD17" s="73">
        <f t="shared" si="11"/>
        <v>4489876.0274939146</v>
      </c>
      <c r="AE17" s="12"/>
      <c r="AF17" s="73">
        <f t="shared" si="12"/>
        <v>31647890.851092629</v>
      </c>
      <c r="AG17" s="73">
        <f t="shared" si="13"/>
        <v>28182283.539428271</v>
      </c>
      <c r="AH17" s="73">
        <f t="shared" si="13"/>
        <v>4218871.0361543614</v>
      </c>
      <c r="AI17" s="12">
        <f t="shared" si="14"/>
        <v>0.16444619063541246</v>
      </c>
      <c r="AL17" s="73">
        <f>Summary!G17</f>
        <v>6033638.4153489191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2747462.3453056416</v>
      </c>
      <c r="AN17" s="20">
        <f>Summary!I17</f>
        <v>6677177.8644283172</v>
      </c>
      <c r="AP17" s="12">
        <v>1</v>
      </c>
      <c r="AU17" s="104"/>
      <c r="AX17" s="20"/>
      <c r="AY17" s="119"/>
      <c r="AZ17" s="120"/>
    </row>
    <row r="18" spans="1:52" x14ac:dyDescent="0.3">
      <c r="A18">
        <v>14</v>
      </c>
      <c r="B18" t="str">
        <f>Summary!B18</f>
        <v>MarinusPortlandSnowy</v>
      </c>
      <c r="C18" t="str">
        <f>Summary!C18</f>
        <v>Wind</v>
      </c>
      <c r="D18" s="104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12553042.875294978</v>
      </c>
      <c r="H18" s="73">
        <f>SUMIFS(AM$5:AM18,$F$5:$F18,$F18,$D$5:$D18,$D18)</f>
        <v>11208157.864080753</v>
      </c>
      <c r="I18" s="20">
        <f>SUMIFS(AN$5:AN18,$F$5:$F18,$F18,$D$5:$D18,$D18)</f>
        <v>8883333.4607859515</v>
      </c>
      <c r="J18" s="73">
        <f t="shared" si="0"/>
        <v>8883333.4607859515</v>
      </c>
      <c r="K18" s="73">
        <f t="shared" si="1"/>
        <v>21436376.336080931</v>
      </c>
      <c r="L18" s="73">
        <f t="shared" si="2"/>
        <v>32644534.200161684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4608333.4607859515</v>
      </c>
      <c r="Q18" s="73">
        <f>P18/SUMIFS(FinParameters!$H$8:$H$39,FinParameters!$B$8:$B$39,Financials!$E18,FinParameters!$C$8:$C$39,Financials!$F18)</f>
        <v>3462309.1365784747</v>
      </c>
      <c r="R18" s="73">
        <f t="shared" si="15"/>
        <v>-21046690.956945091</v>
      </c>
      <c r="S18" s="12">
        <f t="shared" si="4"/>
        <v>-0.82037306276734701</v>
      </c>
      <c r="T18" s="114">
        <f t="shared" si="5"/>
        <v>12553042.875294978</v>
      </c>
      <c r="U18" s="73">
        <f>T18/SUMIFS(FinParameters!$L$8:$L$39,FinParameters!$B$8:$B$39,Financials!$E18,FinParameters!$C$8:$C$39,Financials!$F18)</f>
        <v>11656748.219249265</v>
      </c>
      <c r="V18" s="73">
        <f t="shared" si="6"/>
        <v>11656748.219249265</v>
      </c>
      <c r="W18" s="12"/>
      <c r="X18" s="73">
        <f t="shared" si="7"/>
        <v>17161376.336080931</v>
      </c>
      <c r="Y18" s="73">
        <f t="shared" si="8"/>
        <v>15119057.355827739</v>
      </c>
      <c r="Z18" s="73">
        <f t="shared" si="8"/>
        <v>-9389942.7376958262</v>
      </c>
      <c r="AA18" s="12">
        <f t="shared" si="9"/>
        <v>-0.3660079438944569</v>
      </c>
      <c r="AB18" s="114">
        <f t="shared" si="10"/>
        <v>11208157.864080753</v>
      </c>
      <c r="AC18" s="73">
        <f>AB18/SUMIFS(FinParameters!$L$8:$L$39,FinParameters!$B$8:$B$39,Financials!$E18,FinParameters!$C$8:$C$39,Financials!$F18)</f>
        <v>10407888.790080937</v>
      </c>
      <c r="AD18" s="73">
        <f t="shared" si="11"/>
        <v>10407888.790080937</v>
      </c>
      <c r="AE18" s="12"/>
      <c r="AF18" s="73">
        <f t="shared" si="12"/>
        <v>28369534.200161684</v>
      </c>
      <c r="AG18" s="73">
        <f t="shared" si="13"/>
        <v>25526946.145908676</v>
      </c>
      <c r="AH18" s="73">
        <f t="shared" si="13"/>
        <v>1017946.0523851104</v>
      </c>
      <c r="AI18" s="12">
        <f t="shared" si="14"/>
        <v>3.9678233620451121E-2</v>
      </c>
      <c r="AL18" s="73">
        <f>Summary!G18</f>
        <v>2223356.5953277797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6411070.6168718068</v>
      </c>
      <c r="AN18" s="20">
        <f>Summary!I18</f>
        <v>5431176.1808665041</v>
      </c>
      <c r="AP18" s="12">
        <v>1</v>
      </c>
      <c r="AU18" s="104"/>
      <c r="AX18" s="20"/>
      <c r="AY18" s="119"/>
      <c r="AZ18" s="120"/>
    </row>
    <row r="19" spans="1:52" x14ac:dyDescent="0.3">
      <c r="A19">
        <v>15</v>
      </c>
      <c r="B19" t="str">
        <f>Summary!B19</f>
        <v>MarinusPortlandSnowy</v>
      </c>
      <c r="C19" t="str">
        <f>Summary!C19</f>
        <v>Wind</v>
      </c>
      <c r="D19" s="104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972379.52002861956</v>
      </c>
      <c r="H19" s="73">
        <f>SUMIFS(AM$5:AM19,$F$5:$F19,$F19,$D$5:$D19,$D19)</f>
        <v>24576624.70730871</v>
      </c>
      <c r="I19" s="20">
        <f>SUMIFS(AN$5:AN19,$F$5:$F19,$F19,$D$5:$D19,$D19)</f>
        <v>4707709.8263169434</v>
      </c>
      <c r="J19" s="73">
        <f t="shared" si="0"/>
        <v>4707709.8263169434</v>
      </c>
      <c r="K19" s="73">
        <f t="shared" si="1"/>
        <v>5680089.3463455625</v>
      </c>
      <c r="L19" s="73">
        <f t="shared" si="2"/>
        <v>30256714.053654276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432709.82631694339</v>
      </c>
      <c r="Q19" s="73">
        <f>P19/SUMIFS(FinParameters!$H$8:$H$39,FinParameters!$B$8:$B$39,Financials!$E19,FinParameters!$C$8:$C$39,Financials!$F19)</f>
        <v>325101.29700747051</v>
      </c>
      <c r="R19" s="73">
        <f t="shared" si="15"/>
        <v>-25222314.591414109</v>
      </c>
      <c r="S19" s="12">
        <f t="shared" si="4"/>
        <v>-0.98313352506428031</v>
      </c>
      <c r="T19" s="114">
        <f t="shared" si="5"/>
        <v>972379.52002861956</v>
      </c>
      <c r="U19" s="73">
        <f>T19/SUMIFS(FinParameters!$L$8:$L$39,FinParameters!$B$8:$B$39,Financials!$E19,FinParameters!$C$8:$C$39,Financials!$F19)</f>
        <v>902951.04948900419</v>
      </c>
      <c r="V19" s="73">
        <f t="shared" si="6"/>
        <v>902951.04948900419</v>
      </c>
      <c r="W19" s="12"/>
      <c r="X19" s="73">
        <f t="shared" si="7"/>
        <v>1405089.3463455625</v>
      </c>
      <c r="Y19" s="73">
        <f t="shared" si="8"/>
        <v>1228052.3464964747</v>
      </c>
      <c r="Z19" s="73">
        <f t="shared" si="8"/>
        <v>-24319363.541925106</v>
      </c>
      <c r="AA19" s="12">
        <f t="shared" si="9"/>
        <v>-0.94793764940317815</v>
      </c>
      <c r="AB19" s="114">
        <f t="shared" si="10"/>
        <v>24576624.70730871</v>
      </c>
      <c r="AC19" s="73">
        <f>AB19/SUMIFS(FinParameters!$L$8:$L$39,FinParameters!$B$8:$B$39,Financials!$E19,FinParameters!$C$8:$C$39,Financials!$F19)</f>
        <v>22821839.225602612</v>
      </c>
      <c r="AD19" s="73">
        <f t="shared" si="11"/>
        <v>22821839.225602612</v>
      </c>
      <c r="AE19" s="12"/>
      <c r="AF19" s="73">
        <f t="shared" si="12"/>
        <v>25981714.053654272</v>
      </c>
      <c r="AG19" s="73">
        <f t="shared" si="13"/>
        <v>24049891.572099086</v>
      </c>
      <c r="AH19" s="73">
        <f t="shared" si="13"/>
        <v>-1497524.3163224943</v>
      </c>
      <c r="AI19" s="12">
        <f t="shared" si="14"/>
        <v>-5.8371580238586913E-2</v>
      </c>
      <c r="AL19" s="73">
        <f>Summary!G19</f>
        <v>-2760843.3567973408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15056015.572754061</v>
      </c>
      <c r="AN19" s="20">
        <f>Summary!I19</f>
        <v>2852616.7960429494</v>
      </c>
      <c r="AP19" s="12">
        <v>1</v>
      </c>
      <c r="AU19" s="104"/>
      <c r="AX19" s="20"/>
      <c r="AY19" s="119"/>
      <c r="AZ19" s="120"/>
    </row>
    <row r="20" spans="1:52" x14ac:dyDescent="0.3">
      <c r="A20">
        <v>16</v>
      </c>
      <c r="B20" t="str">
        <f>Summary!B20</f>
        <v>MarinusPortlandSnowy</v>
      </c>
      <c r="C20" t="str">
        <f>Summary!C20</f>
        <v>Wind</v>
      </c>
      <c r="D20" s="104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28930640.141471021</v>
      </c>
      <c r="H20" s="73">
        <f>SUMIFS(AM$5:AM20,$F$5:$F20,$F20,$D$5:$D20,$D20)</f>
        <v>-381579.27731380798</v>
      </c>
      <c r="I20" s="20">
        <f>SUMIFS(AN$5:AN20,$F$5:$F20,$F20,$D$5:$D20,$D20)</f>
        <v>13156049.016918369</v>
      </c>
      <c r="J20" s="73">
        <f t="shared" si="0"/>
        <v>13156049.016918369</v>
      </c>
      <c r="K20" s="73">
        <f t="shared" si="1"/>
        <v>42086689.15838939</v>
      </c>
      <c r="L20" s="73">
        <f t="shared" si="2"/>
        <v>41705109.881075583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8881049.0169183686</v>
      </c>
      <c r="Q20" s="73">
        <f>P20/SUMIFS(FinParameters!$H$8:$H$39,FinParameters!$B$8:$B$39,Financials!$E20,FinParameters!$C$8:$C$39,Financials!$F20)</f>
        <v>6672463.5739431754</v>
      </c>
      <c r="R20" s="73">
        <f t="shared" si="15"/>
        <v>-16773975.400812678</v>
      </c>
      <c r="S20" s="12">
        <f t="shared" si="4"/>
        <v>-0.65382808169224049</v>
      </c>
      <c r="T20" s="114">
        <f t="shared" si="5"/>
        <v>28930640.141471021</v>
      </c>
      <c r="U20" s="73">
        <f>T20/SUMIFS(FinParameters!$L$8:$L$39,FinParameters!$B$8:$B$39,Financials!$E20,FinParameters!$C$8:$C$39,Financials!$F20)</f>
        <v>26864975.392901227</v>
      </c>
      <c r="V20" s="73">
        <f t="shared" si="6"/>
        <v>26864975.392901227</v>
      </c>
      <c r="W20" s="12"/>
      <c r="X20" s="73">
        <f t="shared" si="7"/>
        <v>37811689.15838939</v>
      </c>
      <c r="Y20" s="73">
        <f t="shared" si="8"/>
        <v>33537438.966844402</v>
      </c>
      <c r="Z20" s="73">
        <f t="shared" si="8"/>
        <v>10090999.992088549</v>
      </c>
      <c r="AA20" s="12">
        <f t="shared" si="9"/>
        <v>0.39333425795199478</v>
      </c>
      <c r="AB20" s="114">
        <f t="shared" si="10"/>
        <v>-381579.27731380798</v>
      </c>
      <c r="AC20" s="73">
        <f>AB20/SUMIFS(FinParameters!$L$8:$L$39,FinParameters!$B$8:$B$39,Financials!$E20,FinParameters!$C$8:$C$39,Financials!$F20)</f>
        <v>-354334.29213278554</v>
      </c>
      <c r="AD20" s="73">
        <f t="shared" si="11"/>
        <v>-354334.29213278554</v>
      </c>
      <c r="AE20" s="12"/>
      <c r="AF20" s="73">
        <f t="shared" si="12"/>
        <v>37430109.881075583</v>
      </c>
      <c r="AG20" s="73">
        <f t="shared" si="13"/>
        <v>33183104.674711615</v>
      </c>
      <c r="AH20" s="73">
        <f t="shared" si="13"/>
        <v>9736665.6999557633</v>
      </c>
      <c r="AI20" s="12">
        <f t="shared" si="14"/>
        <v>0.37952276097723875</v>
      </c>
      <c r="AL20" s="73">
        <f>Summary!G20</f>
        <v>9916997.1262300704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-228741.06060059948</v>
      </c>
      <c r="AN20" s="20">
        <f>Summary!I20</f>
        <v>7794898.1236141296</v>
      </c>
      <c r="AP20" s="12">
        <v>1</v>
      </c>
      <c r="AU20" s="104"/>
      <c r="AX20" s="20"/>
      <c r="AY20" s="119"/>
    </row>
    <row r="21" spans="1:52" x14ac:dyDescent="0.3">
      <c r="A21">
        <v>17</v>
      </c>
      <c r="B21" t="str">
        <f>Summary!B21</f>
        <v>MarinusPortlandSnowy</v>
      </c>
      <c r="C21" t="str">
        <f>Summary!C21</f>
        <v>Wind</v>
      </c>
      <c r="D21" s="104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90666589.108795375</v>
      </c>
      <c r="H21" s="73">
        <f>SUMIFS(AM$5:AM21,$F$5:$F21,$F21,$D$5:$D21,$D21)</f>
        <v>-48758773.451538861</v>
      </c>
      <c r="I21" s="20">
        <f>SUMIFS(AN$5:AN21,$F$5:$F21,$F21,$D$5:$D21,$D21)</f>
        <v>38816654.599141181</v>
      </c>
      <c r="J21" s="73">
        <f t="shared" si="0"/>
        <v>38816654.599141181</v>
      </c>
      <c r="K21" s="73">
        <f t="shared" si="1"/>
        <v>129483243.70793656</v>
      </c>
      <c r="L21" s="73">
        <f t="shared" si="2"/>
        <v>80724470.256397694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32891029.599141181</v>
      </c>
      <c r="Q21" s="73">
        <f>P21/SUMIFS(FinParameters!$H$8:$H$39,FinParameters!$B$8:$B$39,Financials!$E21,FinParameters!$C$8:$C$39,Financials!$F21)</f>
        <v>22465015.777024224</v>
      </c>
      <c r="R21" s="73">
        <f t="shared" si="15"/>
        <v>-125616.10043536872</v>
      </c>
      <c r="S21" s="12">
        <f t="shared" si="4"/>
        <v>-3.8046293853824099E-3</v>
      </c>
      <c r="T21" s="114">
        <f t="shared" si="5"/>
        <v>90666589.108795375</v>
      </c>
      <c r="U21" s="73">
        <f>T21/SUMIFS(FinParameters!$L$8:$L$39,FinParameters!$B$8:$B$39,Financials!$E21,FinParameters!$C$8:$C$39,Financials!$F21)</f>
        <v>82139454.864907622</v>
      </c>
      <c r="V21" s="73">
        <f t="shared" si="6"/>
        <v>82139454.864907622</v>
      </c>
      <c r="W21" s="12"/>
      <c r="X21" s="73">
        <f t="shared" si="7"/>
        <v>123557618.70793656</v>
      </c>
      <c r="Y21" s="73">
        <f t="shared" si="8"/>
        <v>104604470.64193185</v>
      </c>
      <c r="Z21" s="73">
        <f t="shared" si="8"/>
        <v>82013838.764472246</v>
      </c>
      <c r="AA21" s="12">
        <f t="shared" si="9"/>
        <v>2.4840148666441939</v>
      </c>
      <c r="AB21" s="114">
        <f t="shared" si="10"/>
        <v>-48758773.451538861</v>
      </c>
      <c r="AC21" s="73">
        <f>AB21/SUMIFS(FinParameters!$L$8:$L$39,FinParameters!$B$8:$B$39,Financials!$E21,FinParameters!$C$8:$C$39,Financials!$F21)</f>
        <v>-44173042.248066805</v>
      </c>
      <c r="AD21" s="73">
        <f t="shared" si="11"/>
        <v>-44173042.248066805</v>
      </c>
      <c r="AE21" s="12"/>
      <c r="AF21" s="73">
        <f t="shared" si="12"/>
        <v>74798845.256397694</v>
      </c>
      <c r="AG21" s="73">
        <f t="shared" si="13"/>
        <v>60431428.393865041</v>
      </c>
      <c r="AH21" s="73">
        <f t="shared" si="13"/>
        <v>37840796.516405441</v>
      </c>
      <c r="AI21" s="12">
        <f t="shared" si="14"/>
        <v>1.1461126869375093</v>
      </c>
      <c r="AL21" s="73">
        <f>Summary!G21</f>
        <v>19179000.014053375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-15838280.671291064</v>
      </c>
      <c r="AN21" s="20">
        <f>Summary!I21</f>
        <v>12631843.59317591</v>
      </c>
      <c r="AP21" s="12">
        <v>1</v>
      </c>
    </row>
    <row r="22" spans="1:52" x14ac:dyDescent="0.3">
      <c r="A22">
        <v>18</v>
      </c>
      <c r="B22" t="str">
        <f>Summary!B22</f>
        <v>MarinusPortlandSnowy</v>
      </c>
      <c r="C22" t="str">
        <f>Summary!C22</f>
        <v>Wind</v>
      </c>
      <c r="D22" s="104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63085509.717595197</v>
      </c>
      <c r="H22" s="73">
        <f>SUMIFS(AM$5:AM22,$F$5:$F22,$F22,$D$5:$D22,$D22)</f>
        <v>-20385786.048281975</v>
      </c>
      <c r="I22" s="20">
        <f>SUMIFS(AN$5:AN22,$F$5:$F22,$F22,$D$5:$D22,$D22)</f>
        <v>28002627.654024303</v>
      </c>
      <c r="J22" s="73">
        <f t="shared" si="0"/>
        <v>28002627.654024303</v>
      </c>
      <c r="K22" s="73">
        <f t="shared" si="1"/>
        <v>91088137.371619493</v>
      </c>
      <c r="L22" s="73">
        <f t="shared" si="2"/>
        <v>70702351.323337525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22077002.654024303</v>
      </c>
      <c r="Q22" s="73">
        <f>P22/SUMIFS(FinParameters!$H$8:$H$39,FinParameters!$B$8:$B$39,Financials!$E22,FinParameters!$C$8:$C$39,Financials!$F22)</f>
        <v>15078889.866828969</v>
      </c>
      <c r="R22" s="73">
        <f t="shared" si="15"/>
        <v>-10939643.045552246</v>
      </c>
      <c r="S22" s="12">
        <f t="shared" si="4"/>
        <v>-0.33133720321239513</v>
      </c>
      <c r="T22" s="114">
        <f t="shared" si="5"/>
        <v>63085509.717595197</v>
      </c>
      <c r="U22" s="73">
        <f>T22/SUMIFS(FinParameters!$L$8:$L$39,FinParameters!$B$8:$B$39,Financials!$E22,FinParameters!$C$8:$C$39,Financials!$F22)</f>
        <v>57152358.206176579</v>
      </c>
      <c r="V22" s="73">
        <f t="shared" si="6"/>
        <v>57152358.206176579</v>
      </c>
      <c r="W22" s="12"/>
      <c r="X22" s="73">
        <f t="shared" si="7"/>
        <v>85162512.371619493</v>
      </c>
      <c r="Y22" s="73">
        <f t="shared" si="8"/>
        <v>72231248.073005542</v>
      </c>
      <c r="Z22" s="73">
        <f t="shared" si="8"/>
        <v>46212715.160624333</v>
      </c>
      <c r="AA22" s="12">
        <f t="shared" si="9"/>
        <v>1.3996792884752987</v>
      </c>
      <c r="AB22" s="114">
        <f t="shared" si="10"/>
        <v>-20385786.048281975</v>
      </c>
      <c r="AC22" s="73">
        <f>AB22/SUMIFS(FinParameters!$L$8:$L$39,FinParameters!$B$8:$B$39,Financials!$E22,FinParameters!$C$8:$C$39,Financials!$F22)</f>
        <v>-18468516.015190907</v>
      </c>
      <c r="AD22" s="73">
        <f t="shared" si="11"/>
        <v>-18468516.015190907</v>
      </c>
      <c r="AE22" s="12"/>
      <c r="AF22" s="73">
        <f t="shared" si="12"/>
        <v>64776726.323337518</v>
      </c>
      <c r="AG22" s="73">
        <f t="shared" si="13"/>
        <v>53762732.057814635</v>
      </c>
      <c r="AH22" s="73">
        <f t="shared" si="13"/>
        <v>27744199.145433426</v>
      </c>
      <c r="AI22" s="12">
        <f t="shared" si="14"/>
        <v>0.84030944263333374</v>
      </c>
      <c r="AL22" s="73">
        <f>Summary!G22</f>
        <v>12814810.71424228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-7308376.0428715236</v>
      </c>
      <c r="AN22" s="20">
        <f>Summary!I22</f>
        <v>9522709.557614902</v>
      </c>
      <c r="AP22" s="12">
        <v>1</v>
      </c>
    </row>
    <row r="23" spans="1:52" x14ac:dyDescent="0.3">
      <c r="A23">
        <v>19</v>
      </c>
      <c r="B23" t="str">
        <f>Summary!B23</f>
        <v>MarinusPortlandSnowy</v>
      </c>
      <c r="C23" t="str">
        <f>Summary!C23</f>
        <v>Wind</v>
      </c>
      <c r="D23" s="104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44452385.133129254</v>
      </c>
      <c r="H23" s="73">
        <f>SUMIFS(AM$5:AM23,$F$5:$F23,$F23,$D$5:$D23,$D23)</f>
        <v>-8318673.1332420213</v>
      </c>
      <c r="I23" s="20">
        <f>SUMIFS(AN$5:AN23,$F$5:$F23,$F23,$D$5:$D23,$D23)</f>
        <v>22934125.502888583</v>
      </c>
      <c r="J23" s="73">
        <f t="shared" si="0"/>
        <v>22934125.502888583</v>
      </c>
      <c r="K23" s="73">
        <f t="shared" si="1"/>
        <v>67386510.636017829</v>
      </c>
      <c r="L23" s="73">
        <f t="shared" si="2"/>
        <v>59067837.502775818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17008500.502888583</v>
      </c>
      <c r="Q23" s="73">
        <f>P23/SUMIFS(FinParameters!$H$8:$H$39,FinParameters!$B$8:$B$39,Financials!$E23,FinParameters!$C$8:$C$39,Financials!$F23)</f>
        <v>11617034.699056469</v>
      </c>
      <c r="R23" s="73">
        <f t="shared" si="15"/>
        <v>-16008145.196687967</v>
      </c>
      <c r="S23" s="12">
        <f t="shared" si="4"/>
        <v>-0.48485074293580577</v>
      </c>
      <c r="T23" s="114">
        <f t="shared" si="5"/>
        <v>44452385.133129254</v>
      </c>
      <c r="U23" s="73">
        <f>T23/SUMIFS(FinParameters!$L$8:$L$39,FinParameters!$B$8:$B$39,Financials!$E23,FinParameters!$C$8:$C$39,Financials!$F23)</f>
        <v>40271666.974245489</v>
      </c>
      <c r="V23" s="73">
        <f t="shared" si="6"/>
        <v>40271666.974245489</v>
      </c>
      <c r="W23" s="12"/>
      <c r="X23" s="73">
        <f t="shared" si="7"/>
        <v>61460885.636017829</v>
      </c>
      <c r="Y23" s="73">
        <f t="shared" si="8"/>
        <v>51888701.673301958</v>
      </c>
      <c r="Z23" s="73">
        <f t="shared" si="8"/>
        <v>24263521.777557522</v>
      </c>
      <c r="AA23" s="12">
        <f t="shared" si="9"/>
        <v>0.73488754727948369</v>
      </c>
      <c r="AB23" s="114">
        <f t="shared" si="10"/>
        <v>-8318673.1332420213</v>
      </c>
      <c r="AC23" s="73">
        <f>AB23/SUMIFS(FinParameters!$L$8:$L$39,FinParameters!$B$8:$B$39,Financials!$E23,FinParameters!$C$8:$C$39,Financials!$F23)</f>
        <v>-7536307.2889390076</v>
      </c>
      <c r="AD23" s="73">
        <f t="shared" si="11"/>
        <v>-7536307.2889390076</v>
      </c>
      <c r="AE23" s="12"/>
      <c r="AF23" s="73">
        <f t="shared" si="12"/>
        <v>53142212.502775811</v>
      </c>
      <c r="AG23" s="73">
        <f t="shared" si="13"/>
        <v>44352394.384362951</v>
      </c>
      <c r="AH23" s="73">
        <f t="shared" si="13"/>
        <v>16727214.488618515</v>
      </c>
      <c r="AI23" s="12">
        <f t="shared" si="14"/>
        <v>0.50662973582543691</v>
      </c>
      <c r="AL23" s="73">
        <f>Summary!G23</f>
        <v>7218284.8792932946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-3038348.1451695515</v>
      </c>
      <c r="AN23" s="20">
        <f>Summary!I23</f>
        <v>7972799.9440439055</v>
      </c>
      <c r="AP23" s="12">
        <v>1</v>
      </c>
    </row>
    <row r="24" spans="1:52" x14ac:dyDescent="0.3">
      <c r="A24">
        <v>20</v>
      </c>
      <c r="B24" t="str">
        <f>Summary!B24</f>
        <v>MarinusPortlandSnowy</v>
      </c>
      <c r="C24" t="str">
        <f>Summary!C24</f>
        <v>Wind</v>
      </c>
      <c r="D24" s="104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29604488.17694762</v>
      </c>
      <c r="H24" s="73">
        <f>SUMIFS(AM$5:AM24,$F$5:$F24,$F24,$D$5:$D24,$D24)</f>
        <v>49367.273380013226</v>
      </c>
      <c r="I24" s="20">
        <f>SUMIFS(AN$5:AN24,$F$5:$F24,$F24,$D$5:$D24,$D24)</f>
        <v>19735511.918006234</v>
      </c>
      <c r="J24" s="73">
        <f t="shared" si="0"/>
        <v>19735511.918006234</v>
      </c>
      <c r="K24" s="73">
        <f t="shared" si="1"/>
        <v>49340000.09495385</v>
      </c>
      <c r="L24" s="73">
        <f t="shared" si="2"/>
        <v>49389367.368333869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13809886.918006234</v>
      </c>
      <c r="Q24" s="73">
        <f>P24/SUMIFS(FinParameters!$H$8:$H$39,FinParameters!$B$8:$B$39,Financials!$E24,FinParameters!$C$8:$C$39,Financials!$F24)</f>
        <v>9432338.5820683204</v>
      </c>
      <c r="R24" s="73">
        <f t="shared" si="15"/>
        <v>-19206758.781570315</v>
      </c>
      <c r="S24" s="12">
        <f t="shared" si="4"/>
        <v>-0.58172956018414224</v>
      </c>
      <c r="T24" s="114">
        <f t="shared" si="5"/>
        <v>29604488.17694762</v>
      </c>
      <c r="U24" s="73">
        <f>T24/SUMIFS(FinParameters!$L$8:$L$39,FinParameters!$B$8:$B$39,Financials!$E24,FinParameters!$C$8:$C$39,Financials!$F24)</f>
        <v>26820205.152872421</v>
      </c>
      <c r="V24" s="73">
        <f t="shared" si="6"/>
        <v>26820205.152872421</v>
      </c>
      <c r="W24" s="12"/>
      <c r="X24" s="73">
        <f t="shared" si="7"/>
        <v>43414375.09495385</v>
      </c>
      <c r="Y24" s="73">
        <f t="shared" si="8"/>
        <v>36252543.734940737</v>
      </c>
      <c r="Z24" s="73">
        <f t="shared" si="8"/>
        <v>7613446.3713021055</v>
      </c>
      <c r="AA24" s="12">
        <f t="shared" si="9"/>
        <v>0.23059418090432338</v>
      </c>
      <c r="AB24" s="114">
        <f t="shared" si="10"/>
        <v>49367.273380013226</v>
      </c>
      <c r="AC24" s="73">
        <f>AB24/SUMIFS(FinParameters!$L$8:$L$39,FinParameters!$B$8:$B$39,Financials!$E24,FinParameters!$C$8:$C$39,Financials!$F24)</f>
        <v>44724.313150628761</v>
      </c>
      <c r="AD24" s="73">
        <f t="shared" si="11"/>
        <v>44724.313150628761</v>
      </c>
      <c r="AE24" s="12"/>
      <c r="AF24" s="73">
        <f t="shared" si="12"/>
        <v>43463742.368333861</v>
      </c>
      <c r="AG24" s="73">
        <f t="shared" si="13"/>
        <v>36297268.048091367</v>
      </c>
      <c r="AH24" s="73">
        <f t="shared" si="13"/>
        <v>7658170.684452734</v>
      </c>
      <c r="AI24" s="12">
        <f t="shared" si="14"/>
        <v>0.2319487798407987</v>
      </c>
      <c r="AL24" s="73">
        <f>Summary!G24</f>
        <v>3378289.3586946107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49719.333029153342</v>
      </c>
      <c r="AN24" s="20">
        <f>Summary!I24</f>
        <v>6886435.3478624709</v>
      </c>
      <c r="AP24" s="12">
        <v>1</v>
      </c>
    </row>
    <row r="25" spans="1:52" x14ac:dyDescent="0.3">
      <c r="A25">
        <v>21</v>
      </c>
      <c r="B25" t="str">
        <f>Summary!B25</f>
        <v>MarinusPortlandSnowy</v>
      </c>
      <c r="C25" t="str">
        <f>Summary!C25</f>
        <v>Wind</v>
      </c>
      <c r="D25" s="104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20903611.202221569</v>
      </c>
      <c r="H25" s="73">
        <f>SUMIFS(AM$5:AM25,$F$5:$F25,$F25,$D$5:$D25,$D25)</f>
        <v>7661252.4578123968</v>
      </c>
      <c r="I25" s="20">
        <f>SUMIFS(AN$5:AN25,$F$5:$F25,$F25,$D$5:$D25,$D25)</f>
        <v>17018194.65452721</v>
      </c>
      <c r="J25" s="73">
        <f t="shared" si="0"/>
        <v>17018194.65452721</v>
      </c>
      <c r="K25" s="73">
        <f t="shared" si="1"/>
        <v>37921805.856748775</v>
      </c>
      <c r="L25" s="73">
        <f t="shared" si="2"/>
        <v>45583058.314561173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11092569.65452721</v>
      </c>
      <c r="Q25" s="73">
        <f>P25/SUMIFS(FinParameters!$H$8:$H$39,FinParameters!$B$8:$B$39,Financials!$E25,FinParameters!$C$8:$C$39,Financials!$F25)</f>
        <v>7576374.3286163546</v>
      </c>
      <c r="R25" s="73">
        <f t="shared" si="15"/>
        <v>-21924076.04504934</v>
      </c>
      <c r="S25" s="12">
        <f t="shared" si="4"/>
        <v>-0.66403099347340799</v>
      </c>
      <c r="T25" s="114">
        <f t="shared" si="5"/>
        <v>20903611.202221569</v>
      </c>
      <c r="U25" s="73">
        <f>T25/SUMIFS(FinParameters!$L$8:$L$39,FinParameters!$B$8:$B$39,Financials!$E25,FinParameters!$C$8:$C$39,Financials!$F25)</f>
        <v>18937640.047296014</v>
      </c>
      <c r="V25" s="73">
        <f t="shared" si="6"/>
        <v>18937640.047296014</v>
      </c>
      <c r="W25" s="12"/>
      <c r="X25" s="73">
        <f t="shared" si="7"/>
        <v>31996180.856748775</v>
      </c>
      <c r="Y25" s="73">
        <f t="shared" si="8"/>
        <v>26514014.375912368</v>
      </c>
      <c r="Z25" s="73">
        <f t="shared" si="8"/>
        <v>-2986435.9977533258</v>
      </c>
      <c r="AA25" s="12">
        <f t="shared" si="9"/>
        <v>-9.0452434960454756E-2</v>
      </c>
      <c r="AB25" s="114">
        <f t="shared" si="10"/>
        <v>7661252.4578123968</v>
      </c>
      <c r="AC25" s="73">
        <f>AB25/SUMIFS(FinParameters!$L$8:$L$39,FinParameters!$B$8:$B$39,Financials!$E25,FinParameters!$C$8:$C$39,Financials!$F25)</f>
        <v>6940716.6041288488</v>
      </c>
      <c r="AD25" s="73">
        <f t="shared" si="11"/>
        <v>6940716.6041288488</v>
      </c>
      <c r="AE25" s="12"/>
      <c r="AF25" s="73">
        <f t="shared" si="12"/>
        <v>39657433.314561173</v>
      </c>
      <c r="AG25" s="73">
        <f t="shared" si="13"/>
        <v>33454730.980041217</v>
      </c>
      <c r="AH25" s="73">
        <f t="shared" si="13"/>
        <v>3954280.6063755229</v>
      </c>
      <c r="AI25" s="12">
        <f t="shared" si="14"/>
        <v>0.11976627312041689</v>
      </c>
      <c r="AL25" s="73">
        <f>Summary!G25</f>
        <v>893047.68047220027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2826147.0563919577</v>
      </c>
      <c r="AN25" s="20">
        <f>Summary!I25</f>
        <v>5940972.726604389</v>
      </c>
      <c r="AP25" s="12">
        <v>1</v>
      </c>
    </row>
    <row r="26" spans="1:52" x14ac:dyDescent="0.3">
      <c r="A26">
        <v>22</v>
      </c>
      <c r="B26" t="str">
        <f>Summary!B26</f>
        <v>MarinusPortlandSnowy</v>
      </c>
      <c r="C26" t="str">
        <f>Summary!C26</f>
        <v>Wind</v>
      </c>
      <c r="D26" s="104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10343955.02060969</v>
      </c>
      <c r="H26" s="73">
        <f>SUMIFS(AM$5:AM26,$F$5:$F26,$F26,$D$5:$D26,$D26)</f>
        <v>17860208.132134981</v>
      </c>
      <c r="I26" s="20">
        <f>SUMIFS(AN$5:AN26,$F$5:$F26,$F26,$D$5:$D26,$D26)</f>
        <v>13618317.08333417</v>
      </c>
      <c r="J26" s="73">
        <f t="shared" si="0"/>
        <v>13618317.08333417</v>
      </c>
      <c r="K26" s="73">
        <f t="shared" si="1"/>
        <v>23962272.103943862</v>
      </c>
      <c r="L26" s="73">
        <f t="shared" si="2"/>
        <v>41822480.236078843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7692692.0833341703</v>
      </c>
      <c r="Q26" s="73">
        <f>P26/SUMIFS(FinParameters!$H$8:$H$39,FinParameters!$B$8:$B$39,Financials!$E26,FinParameters!$C$8:$C$39,Financials!$F26)</f>
        <v>5254212.200897594</v>
      </c>
      <c r="R26" s="73">
        <f t="shared" si="15"/>
        <v>-25323953.616242379</v>
      </c>
      <c r="S26" s="12">
        <f t="shared" si="4"/>
        <v>-0.76700564456695153</v>
      </c>
      <c r="T26" s="114">
        <f t="shared" si="5"/>
        <v>10343955.02060969</v>
      </c>
      <c r="U26" s="73">
        <f>T26/SUMIFS(FinParameters!$L$8:$L$39,FinParameters!$B$8:$B$39,Financials!$E26,FinParameters!$C$8:$C$39,Financials!$F26)</f>
        <v>9371112.7207010109</v>
      </c>
      <c r="V26" s="73">
        <f t="shared" si="6"/>
        <v>9371112.7207010109</v>
      </c>
      <c r="W26" s="12"/>
      <c r="X26" s="73">
        <f t="shared" si="7"/>
        <v>18036647.103943862</v>
      </c>
      <c r="Y26" s="73">
        <f t="shared" si="8"/>
        <v>14625324.921598606</v>
      </c>
      <c r="Z26" s="73">
        <f t="shared" si="8"/>
        <v>-15952840.895541368</v>
      </c>
      <c r="AA26" s="12">
        <f t="shared" si="9"/>
        <v>-0.48317569993931786</v>
      </c>
      <c r="AB26" s="114">
        <f t="shared" si="10"/>
        <v>17860208.132134981</v>
      </c>
      <c r="AC26" s="73">
        <f>AB26/SUMIFS(FinParameters!$L$8:$L$39,FinParameters!$B$8:$B$39,Financials!$E26,FinParameters!$C$8:$C$39,Financials!$F26)</f>
        <v>16180467.073565515</v>
      </c>
      <c r="AD26" s="73">
        <f t="shared" si="11"/>
        <v>16180467.073565515</v>
      </c>
      <c r="AE26" s="12"/>
      <c r="AF26" s="73">
        <f t="shared" si="12"/>
        <v>35896855.236078843</v>
      </c>
      <c r="AG26" s="73">
        <f t="shared" si="13"/>
        <v>30805791.995164119</v>
      </c>
      <c r="AH26" s="73">
        <f t="shared" si="13"/>
        <v>227626.17802414671</v>
      </c>
      <c r="AI26" s="12">
        <f t="shared" si="14"/>
        <v>6.894285388508321E-3</v>
      </c>
      <c r="AL26" s="73">
        <f>Summary!G26</f>
        <v>-2209087.8546852884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6652050.2680542292</v>
      </c>
      <c r="AN26" s="20">
        <f>Summary!I26</f>
        <v>4734983.6225482197</v>
      </c>
      <c r="AP26" s="12">
        <v>1</v>
      </c>
    </row>
    <row r="27" spans="1:52" x14ac:dyDescent="0.3">
      <c r="A27">
        <v>23</v>
      </c>
      <c r="B27" t="str">
        <f>Summary!B27</f>
        <v>MarinusPortlandSnowy</v>
      </c>
      <c r="C27" t="str">
        <f>Summary!C27</f>
        <v>Wind</v>
      </c>
      <c r="D27" s="104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-6020884.1564858928</v>
      </c>
      <c r="H27" s="73">
        <f>SUMIFS(AM$5:AM27,$F$5:$F27,$F27,$D$5:$D27,$D27)</f>
        <v>37707236.946567953</v>
      </c>
      <c r="I27" s="20">
        <f>SUMIFS(AN$5:AN27,$F$5:$F27,$F27,$D$5:$D27,$D27)</f>
        <v>7785017.9119294202</v>
      </c>
      <c r="J27" s="73">
        <f t="shared" si="0"/>
        <v>7785017.9119294202</v>
      </c>
      <c r="K27" s="73">
        <f t="shared" si="1"/>
        <v>1764133.7554435274</v>
      </c>
      <c r="L27" s="73">
        <f t="shared" si="2"/>
        <v>39471370.702011481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1859392.9119294202</v>
      </c>
      <c r="Q27" s="73">
        <f>P27/SUMIFS(FinParameters!$H$8:$H$39,FinParameters!$B$8:$B$39,Financials!$E27,FinParameters!$C$8:$C$39,Financials!$F27)</f>
        <v>1269990.3776582333</v>
      </c>
      <c r="R27" s="73">
        <f t="shared" si="15"/>
        <v>-31157252.787647136</v>
      </c>
      <c r="S27" s="12">
        <f t="shared" si="4"/>
        <v>-0.94368316730753599</v>
      </c>
      <c r="T27" s="114">
        <f t="shared" si="5"/>
        <v>-6020884.1564858928</v>
      </c>
      <c r="U27" s="73">
        <f>T27/SUMIFS(FinParameters!$L$8:$L$39,FinParameters!$B$8:$B$39,Financials!$E27,FinParameters!$C$8:$C$39,Financials!$F27)</f>
        <v>-5454623.8838330237</v>
      </c>
      <c r="V27" s="73">
        <f t="shared" si="6"/>
        <v>-5454623.8838330237</v>
      </c>
      <c r="W27" s="12"/>
      <c r="X27" s="73">
        <f t="shared" si="7"/>
        <v>-4161491.2445564726</v>
      </c>
      <c r="Y27" s="73">
        <f t="shared" si="8"/>
        <v>-4184633.5061747907</v>
      </c>
      <c r="Z27" s="73">
        <f t="shared" si="8"/>
        <v>-36611876.671480156</v>
      </c>
      <c r="AA27" s="12">
        <f t="shared" si="9"/>
        <v>-1.1088914665837699</v>
      </c>
      <c r="AB27" s="114">
        <f t="shared" si="10"/>
        <v>37707236.946567953</v>
      </c>
      <c r="AC27" s="73">
        <f>AB27/SUMIFS(FinParameters!$L$8:$L$39,FinParameters!$B$8:$B$39,Financials!$E27,FinParameters!$C$8:$C$39,Financials!$F27)</f>
        <v>34160895.625360385</v>
      </c>
      <c r="AD27" s="73">
        <f t="shared" si="11"/>
        <v>34160895.625360385</v>
      </c>
      <c r="AE27" s="12"/>
      <c r="AF27" s="73">
        <f t="shared" si="12"/>
        <v>33545745.702011481</v>
      </c>
      <c r="AG27" s="73">
        <f t="shared" si="13"/>
        <v>29976262.119185593</v>
      </c>
      <c r="AH27" s="73">
        <f t="shared" si="13"/>
        <v>-2450981.0461197719</v>
      </c>
      <c r="AI27" s="12">
        <f t="shared" si="14"/>
        <v>-7.4234707802289149E-2</v>
      </c>
      <c r="AL27" s="73">
        <f>Summary!G27</f>
        <v>-6993263.6765145119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13130612.239259241</v>
      </c>
      <c r="AN27" s="20">
        <f>Summary!I27</f>
        <v>3077308.0856124768</v>
      </c>
      <c r="AP27" s="12">
        <v>1</v>
      </c>
    </row>
    <row r="28" spans="1:52" x14ac:dyDescent="0.3">
      <c r="A28">
        <v>24</v>
      </c>
      <c r="B28" t="str">
        <f>Summary!B28</f>
        <v>MarinusPortlandSnowy</v>
      </c>
      <c r="C28" t="str">
        <f>Summary!C28</f>
        <v>Wind</v>
      </c>
      <c r="D28" s="104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33150694.877183214</v>
      </c>
      <c r="H28" s="73">
        <f>SUMIFS(AM$5:AM28,$F$5:$F28,$F28,$D$5:$D28,$D28)</f>
        <v>-530884.14553216146</v>
      </c>
      <c r="I28" s="20">
        <f>SUMIFS(AN$5:AN28,$F$5:$F28,$F28,$D$5:$D28,$D28)</f>
        <v>20152242.551310156</v>
      </c>
      <c r="J28" s="73">
        <f t="shared" si="0"/>
        <v>20152242.551310156</v>
      </c>
      <c r="K28" s="73">
        <f t="shared" si="1"/>
        <v>53302937.428493366</v>
      </c>
      <c r="L28" s="73">
        <f t="shared" si="2"/>
        <v>52772053.282961205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14226617.551310156</v>
      </c>
      <c r="Q28" s="73">
        <f>P28/SUMIFS(FinParameters!$H$8:$H$39,FinParameters!$B$8:$B$39,Financials!$E28,FinParameters!$C$8:$C$39,Financials!$F28)</f>
        <v>9716971.2118777055</v>
      </c>
      <c r="R28" s="73">
        <f t="shared" si="15"/>
        <v>-18790028.148266397</v>
      </c>
      <c r="S28" s="12">
        <f t="shared" si="4"/>
        <v>-0.56910772581926417</v>
      </c>
      <c r="T28" s="114">
        <f t="shared" si="5"/>
        <v>33150694.877183214</v>
      </c>
      <c r="U28" s="73">
        <f>T28/SUMIFS(FinParameters!$L$8:$L$39,FinParameters!$B$8:$B$39,Financials!$E28,FinParameters!$C$8:$C$39,Financials!$F28)</f>
        <v>30032893.399544068</v>
      </c>
      <c r="V28" s="73">
        <f t="shared" si="6"/>
        <v>30032893.399544068</v>
      </c>
      <c r="W28" s="12"/>
      <c r="X28" s="73">
        <f t="shared" si="7"/>
        <v>47377312.428493366</v>
      </c>
      <c r="Y28" s="73">
        <f t="shared" si="8"/>
        <v>39749864.611421771</v>
      </c>
      <c r="Z28" s="73">
        <f t="shared" si="8"/>
        <v>11242865.25127767</v>
      </c>
      <c r="AA28" s="12">
        <f t="shared" si="9"/>
        <v>0.34052112239317711</v>
      </c>
      <c r="AB28" s="114">
        <f t="shared" si="10"/>
        <v>-530884.14553216146</v>
      </c>
      <c r="AC28" s="73">
        <f>AB28/SUMIFS(FinParameters!$L$8:$L$39,FinParameters!$B$8:$B$39,Financials!$E28,FinParameters!$C$8:$C$39,Financials!$F28)</f>
        <v>-480954.83395882865</v>
      </c>
      <c r="AD28" s="73">
        <f t="shared" si="11"/>
        <v>-480954.83395882865</v>
      </c>
      <c r="AE28" s="12"/>
      <c r="AF28" s="73">
        <f t="shared" si="12"/>
        <v>46846428.282961205</v>
      </c>
      <c r="AG28" s="73">
        <f t="shared" si="13"/>
        <v>39268909.777462944</v>
      </c>
      <c r="AH28" s="73">
        <f t="shared" si="13"/>
        <v>10761910.417318841</v>
      </c>
      <c r="AI28" s="12">
        <f t="shared" si="14"/>
        <v>0.32595408132137621</v>
      </c>
      <c r="AL28" s="73">
        <f>Summary!G28</f>
        <v>4220054.735712192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-149304.86821835343</v>
      </c>
      <c r="AN28" s="20">
        <f>Summary!I28</f>
        <v>6996193.5343917878</v>
      </c>
      <c r="AP28" s="12">
        <v>1</v>
      </c>
    </row>
    <row r="29" spans="1:52" x14ac:dyDescent="0.3">
      <c r="A29">
        <v>25</v>
      </c>
      <c r="B29" t="str">
        <f>Summary!B29</f>
        <v>MarinusPortlandSnowy</v>
      </c>
      <c r="C29" t="str">
        <f>Summary!C29</f>
        <v>Wind</v>
      </c>
      <c r="D29" s="104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108535062.17561491</v>
      </c>
      <c r="H29" s="73">
        <f>SUMIFS(AM$5:AM29,$F$5:$F29,$F29,$D$5:$D29,$D29)</f>
        <v>-65745151.594736323</v>
      </c>
      <c r="I29" s="20">
        <f>SUMIFS(AN$5:AN29,$F$5:$F29,$F29,$D$5:$D29,$D29)</f>
        <v>50730732.532351412</v>
      </c>
      <c r="J29" s="73">
        <f t="shared" si="0"/>
        <v>50730732.532351412</v>
      </c>
      <c r="K29" s="73">
        <f t="shared" si="1"/>
        <v>159265794.70796633</v>
      </c>
      <c r="L29" s="73">
        <f t="shared" si="2"/>
        <v>93520643.11322999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43128216.907351412</v>
      </c>
      <c r="Q29" s="73">
        <f>P29/SUMIFS(FinParameters!$H$8:$H$39,FinParameters!$B$8:$B$39,Financials!$E29,FinParameters!$C$8:$C$39,Financials!$F29)</f>
        <v>26779229.503294852</v>
      </c>
      <c r="R29" s="73">
        <f t="shared" si="15"/>
        <v>3870924.07566493</v>
      </c>
      <c r="S29" s="12">
        <f t="shared" si="4"/>
        <v>9.8603948373651426E-2</v>
      </c>
      <c r="T29" s="114">
        <f t="shared" si="5"/>
        <v>108535062.17561491</v>
      </c>
      <c r="U29" s="73">
        <f>T29/SUMIFS(FinParameters!$L$8:$L$39,FinParameters!$B$8:$B$39,Financials!$E29,FinParameters!$C$8:$C$39,Financials!$F29)</f>
        <v>95929180.059882775</v>
      </c>
      <c r="V29" s="73">
        <f t="shared" si="6"/>
        <v>95929180.059882775</v>
      </c>
      <c r="W29" s="12"/>
      <c r="X29" s="73">
        <f t="shared" si="7"/>
        <v>151663279.08296633</v>
      </c>
      <c r="Y29" s="73">
        <f t="shared" si="8"/>
        <v>122708409.56317763</v>
      </c>
      <c r="Z29" s="73">
        <f t="shared" si="8"/>
        <v>99800104.135547698</v>
      </c>
      <c r="AA29" s="12">
        <f t="shared" si="9"/>
        <v>2.5422054588286369</v>
      </c>
      <c r="AB29" s="114">
        <f t="shared" si="10"/>
        <v>-65745151.594736323</v>
      </c>
      <c r="AC29" s="73">
        <f>AB29/SUMIFS(FinParameters!$L$8:$L$39,FinParameters!$B$8:$B$39,Financials!$E29,FinParameters!$C$8:$C$39,Financials!$F29)</f>
        <v>-58109134.126545385</v>
      </c>
      <c r="AD29" s="73">
        <f t="shared" si="11"/>
        <v>-58109134.126545385</v>
      </c>
      <c r="AE29" s="12"/>
      <c r="AF29" s="73">
        <f t="shared" si="12"/>
        <v>85918127.488230005</v>
      </c>
      <c r="AG29" s="73">
        <f t="shared" si="13"/>
        <v>64599275.436632246</v>
      </c>
      <c r="AH29" s="73">
        <f t="shared" si="13"/>
        <v>41690970.009002313</v>
      </c>
      <c r="AI29" s="12">
        <f t="shared" si="14"/>
        <v>1.0619929954862168</v>
      </c>
      <c r="AL29" s="73">
        <f>Summary!G29</f>
        <v>17868473.066819534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-16986378.143197462</v>
      </c>
      <c r="AN29" s="20">
        <f>Summary!I29</f>
        <v>11914077.933210233</v>
      </c>
      <c r="AP29" s="12">
        <v>1</v>
      </c>
    </row>
    <row r="30" spans="1:52" x14ac:dyDescent="0.3">
      <c r="A30">
        <v>26</v>
      </c>
      <c r="B30" t="str">
        <f>Summary!B30</f>
        <v>MarinusPortlandSnowy</v>
      </c>
      <c r="C30" t="str">
        <f>Summary!C30</f>
        <v>Wind</v>
      </c>
      <c r="D30" s="104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73046567.876522616</v>
      </c>
      <c r="H30" s="73">
        <f>SUMIFS(AM$5:AM30,$F$5:$F30,$F30,$D$5:$D30,$D30)</f>
        <v>-27646119.476197403</v>
      </c>
      <c r="I30" s="20">
        <f>SUMIFS(AN$5:AN30,$F$5:$F30,$F30,$D$5:$D30,$D30)</f>
        <v>37670485.146147013</v>
      </c>
      <c r="J30" s="73">
        <f t="shared" si="0"/>
        <v>37670485.146147013</v>
      </c>
      <c r="K30" s="73">
        <f t="shared" si="1"/>
        <v>110717053.02266963</v>
      </c>
      <c r="L30" s="73">
        <f t="shared" si="2"/>
        <v>83070933.546472222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30067969.521147013</v>
      </c>
      <c r="Q30" s="73">
        <f>P30/SUMIFS(FinParameters!$H$8:$H$39,FinParameters!$B$8:$B$39,Financials!$E30,FinParameters!$C$8:$C$39,Financials!$F30)</f>
        <v>18669843.416772947</v>
      </c>
      <c r="R30" s="73">
        <f t="shared" si="15"/>
        <v>-9189323.3105394691</v>
      </c>
      <c r="S30" s="12">
        <f t="shared" si="4"/>
        <v>-0.23407939385780357</v>
      </c>
      <c r="T30" s="114">
        <f t="shared" si="5"/>
        <v>73046567.876522616</v>
      </c>
      <c r="U30" s="73">
        <f>T30/SUMIFS(FinParameters!$L$8:$L$39,FinParameters!$B$8:$B$39,Financials!$E30,FinParameters!$C$8:$C$39,Financials!$F30)</f>
        <v>64562522.212824136</v>
      </c>
      <c r="V30" s="73">
        <f t="shared" si="6"/>
        <v>64562522.212824136</v>
      </c>
      <c r="W30" s="12"/>
      <c r="X30" s="73">
        <f t="shared" si="7"/>
        <v>103114537.39766963</v>
      </c>
      <c r="Y30" s="73">
        <f t="shared" si="8"/>
        <v>83232365.629597083</v>
      </c>
      <c r="Z30" s="73">
        <f t="shared" si="8"/>
        <v>55373198.902284667</v>
      </c>
      <c r="AA30" s="12">
        <f t="shared" si="9"/>
        <v>1.4105200564820977</v>
      </c>
      <c r="AB30" s="114">
        <f t="shared" si="10"/>
        <v>-27646119.476197403</v>
      </c>
      <c r="AC30" s="73">
        <f>AB30/SUMIFS(FinParameters!$L$8:$L$39,FinParameters!$B$8:$B$39,Financials!$E30,FinParameters!$C$8:$C$39,Financials!$F30)</f>
        <v>-24435141.234802052</v>
      </c>
      <c r="AD30" s="73">
        <f t="shared" si="11"/>
        <v>-24435141.234802052</v>
      </c>
      <c r="AE30" s="12"/>
      <c r="AF30" s="73">
        <f t="shared" si="12"/>
        <v>75468417.921472222</v>
      </c>
      <c r="AG30" s="73">
        <f t="shared" si="13"/>
        <v>58797224.39479503</v>
      </c>
      <c r="AH30" s="73">
        <f t="shared" si="13"/>
        <v>30938057.667482615</v>
      </c>
      <c r="AI30" s="12">
        <f t="shared" si="14"/>
        <v>0.78808433888011231</v>
      </c>
      <c r="AL30" s="73">
        <f>Summary!G30</f>
        <v>9961058.1589274127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-7260333.4279154269</v>
      </c>
      <c r="AN30" s="20">
        <f>Summary!I30</f>
        <v>9667857.4921227079</v>
      </c>
      <c r="AP30" s="12">
        <v>1</v>
      </c>
    </row>
    <row r="31" spans="1:52" x14ac:dyDescent="0.3">
      <c r="A31">
        <v>27</v>
      </c>
      <c r="B31" t="str">
        <f>Summary!B31</f>
        <v>MarinusPortlandSnowy</v>
      </c>
      <c r="C31" t="str">
        <f>Summary!C31</f>
        <v>Wind</v>
      </c>
      <c r="D31" s="104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48992276.144187681</v>
      </c>
      <c r="H31" s="73">
        <f>SUMIFS(AM$5:AM31,$F$5:$F31,$F31,$D$5:$D31,$D31)</f>
        <v>-11288457.720160324</v>
      </c>
      <c r="I31" s="20">
        <f>SUMIFS(AN$5:AN31,$F$5:$F31,$F31,$D$5:$D31,$D31)</f>
        <v>30694665.948886611</v>
      </c>
      <c r="J31" s="73">
        <f t="shared" si="0"/>
        <v>30694665.948886611</v>
      </c>
      <c r="K31" s="73">
        <f t="shared" si="1"/>
        <v>79686942.093074292</v>
      </c>
      <c r="L31" s="73">
        <f t="shared" si="2"/>
        <v>68398484.372913957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23092150.323886611</v>
      </c>
      <c r="Q31" s="73">
        <f>P31/SUMIFS(FinParameters!$H$8:$H$39,FinParameters!$B$8:$B$39,Financials!$E31,FinParameters!$C$8:$C$39,Financials!$F31)</f>
        <v>14338408.531388566</v>
      </c>
      <c r="R31" s="73">
        <f t="shared" si="15"/>
        <v>-16165142.507799871</v>
      </c>
      <c r="S31" s="12">
        <f t="shared" si="4"/>
        <v>-0.41177425496727565</v>
      </c>
      <c r="T31" s="114">
        <f t="shared" si="5"/>
        <v>48992276.144187681</v>
      </c>
      <c r="U31" s="73">
        <f>T31/SUMIFS(FinParameters!$L$8:$L$39,FinParameters!$B$8:$B$39,Financials!$E31,FinParameters!$C$8:$C$39,Financials!$F31)</f>
        <v>43302033.329789743</v>
      </c>
      <c r="V31" s="73">
        <f t="shared" si="6"/>
        <v>43302033.329789743</v>
      </c>
      <c r="W31" s="12"/>
      <c r="X31" s="73">
        <f t="shared" si="7"/>
        <v>72084426.468074292</v>
      </c>
      <c r="Y31" s="73">
        <f t="shared" si="8"/>
        <v>57640441.861178309</v>
      </c>
      <c r="Z31" s="73">
        <f t="shared" si="8"/>
        <v>27136890.821989872</v>
      </c>
      <c r="AA31" s="12">
        <f t="shared" si="9"/>
        <v>0.69125731461763862</v>
      </c>
      <c r="AB31" s="114">
        <f t="shared" si="10"/>
        <v>-11288457.720160324</v>
      </c>
      <c r="AC31" s="73">
        <f>AB31/SUMIFS(FinParameters!$L$8:$L$39,FinParameters!$B$8:$B$39,Financials!$E31,FinParameters!$C$8:$C$39,Financials!$F31)</f>
        <v>-9977351.7564624585</v>
      </c>
      <c r="AD31" s="73">
        <f t="shared" si="11"/>
        <v>-9977351.7564624585</v>
      </c>
      <c r="AE31" s="12"/>
      <c r="AF31" s="73">
        <f t="shared" si="12"/>
        <v>60795968.747913972</v>
      </c>
      <c r="AG31" s="73">
        <f t="shared" si="13"/>
        <v>47663090.104715854</v>
      </c>
      <c r="AH31" s="73">
        <f t="shared" si="13"/>
        <v>17159539.065527413</v>
      </c>
      <c r="AI31" s="12">
        <f t="shared" si="14"/>
        <v>0.43710449263778856</v>
      </c>
      <c r="AL31" s="73">
        <f>Summary!G31</f>
        <v>4539891.0110584283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-2969784.5869183023</v>
      </c>
      <c r="AN31" s="20">
        <f>Summary!I31</f>
        <v>7760540.4459980298</v>
      </c>
      <c r="AP31" s="12">
        <v>1</v>
      </c>
    </row>
    <row r="32" spans="1:52" x14ac:dyDescent="0.3">
      <c r="A32">
        <v>28</v>
      </c>
      <c r="B32" t="str">
        <f>Summary!B32</f>
        <v>MarinusPortlandSnowy</v>
      </c>
      <c r="C32" t="str">
        <f>Summary!C32</f>
        <v>Wind</v>
      </c>
      <c r="D32" s="104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31034666.338769529</v>
      </c>
      <c r="H32" s="73">
        <f>SUMIFS(AM$5:AM32,$F$5:$F32,$F32,$D$5:$D32,$D32)</f>
        <v>-24454.241944399459</v>
      </c>
      <c r="I32" s="20">
        <f>SUMIFS(AN$5:AN32,$F$5:$F32,$F32,$D$5:$D32,$D32)</f>
        <v>26531967.897375938</v>
      </c>
      <c r="J32" s="73">
        <f t="shared" si="0"/>
        <v>26531967.897375938</v>
      </c>
      <c r="K32" s="73">
        <f t="shared" si="1"/>
        <v>57566634.236145467</v>
      </c>
      <c r="L32" s="73">
        <f t="shared" si="2"/>
        <v>57542179.994201064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18929452.272375938</v>
      </c>
      <c r="Q32" s="73">
        <f>P32/SUMIFS(FinParameters!$H$8:$H$39,FinParameters!$B$8:$B$39,Financials!$E32,FinParameters!$C$8:$C$39,Financials!$F32)</f>
        <v>11753700.549748793</v>
      </c>
      <c r="R32" s="73">
        <f t="shared" si="15"/>
        <v>-20327840.559310541</v>
      </c>
      <c r="S32" s="12">
        <f t="shared" si="4"/>
        <v>-0.51781055424440647</v>
      </c>
      <c r="T32" s="114">
        <f t="shared" si="5"/>
        <v>31034666.338769529</v>
      </c>
      <c r="U32" s="73">
        <f>T32/SUMIFS(FinParameters!$L$8:$L$39,FinParameters!$B$8:$B$39,Financials!$E32,FinParameters!$C$8:$C$39,Financials!$F32)</f>
        <v>27430122.908052206</v>
      </c>
      <c r="V32" s="73">
        <f t="shared" si="6"/>
        <v>27430122.908052206</v>
      </c>
      <c r="W32" s="12"/>
      <c r="X32" s="73">
        <f t="shared" si="7"/>
        <v>49964118.611145467</v>
      </c>
      <c r="Y32" s="73">
        <f t="shared" si="8"/>
        <v>39183823.457800999</v>
      </c>
      <c r="Z32" s="73">
        <f t="shared" si="8"/>
        <v>7102282.3487416655</v>
      </c>
      <c r="AA32" s="12">
        <f t="shared" si="9"/>
        <v>0.18091625368036243</v>
      </c>
      <c r="AB32" s="114">
        <f t="shared" si="10"/>
        <v>-24454.241944399459</v>
      </c>
      <c r="AC32" s="73">
        <f>AB32/SUMIFS(FinParameters!$L$8:$L$39,FinParameters!$B$8:$B$39,Financials!$E32,FinParameters!$C$8:$C$39,Financials!$F32)</f>
        <v>-21613.986592797959</v>
      </c>
      <c r="AD32" s="73">
        <f t="shared" si="11"/>
        <v>-21613.986592797959</v>
      </c>
      <c r="AE32" s="12"/>
      <c r="AF32" s="73">
        <f t="shared" si="12"/>
        <v>49939664.369201064</v>
      </c>
      <c r="AG32" s="73">
        <f t="shared" si="13"/>
        <v>39162209.4712082</v>
      </c>
      <c r="AH32" s="73">
        <f t="shared" si="13"/>
        <v>7080668.3621488679</v>
      </c>
      <c r="AI32" s="12">
        <f t="shared" si="14"/>
        <v>0.18036568116163409</v>
      </c>
      <c r="AL32" s="73">
        <f>Summary!G32</f>
        <v>1430178.1618219099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-73821.515324412685</v>
      </c>
      <c r="AN32" s="20">
        <f>Summary!I32</f>
        <v>6796455.9793697046</v>
      </c>
      <c r="AP32" s="12">
        <v>1</v>
      </c>
    </row>
    <row r="33" spans="1:42" x14ac:dyDescent="0.3">
      <c r="A33">
        <v>29</v>
      </c>
      <c r="B33" t="str">
        <f>Summary!B33</f>
        <v>MarinusPortlandSnowy</v>
      </c>
      <c r="C33" t="str">
        <f>Summary!C33</f>
        <v>Wind</v>
      </c>
      <c r="D33" s="104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20060551.789210334</v>
      </c>
      <c r="H33" s="73">
        <f>SUMIFS(AM$5:AM33,$F$5:$F33,$F33,$D$5:$D33,$D33)</f>
        <v>10346395.527306644</v>
      </c>
      <c r="I33" s="20">
        <f>SUMIFS(AN$5:AN33,$F$5:$F33,$F33,$D$5:$D33,$D33)</f>
        <v>22950700.613438681</v>
      </c>
      <c r="J33" s="73">
        <f t="shared" si="0"/>
        <v>22950700.613438681</v>
      </c>
      <c r="K33" s="73">
        <f t="shared" si="1"/>
        <v>43011252.402649015</v>
      </c>
      <c r="L33" s="73">
        <f t="shared" si="2"/>
        <v>53357647.929955661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15348184.988438681</v>
      </c>
      <c r="Q33" s="73">
        <f>P33/SUMIFS(FinParameters!$H$8:$H$39,FinParameters!$B$8:$B$39,Financials!$E33,FinParameters!$C$8:$C$39,Financials!$F33)</f>
        <v>9530015.3295780048</v>
      </c>
      <c r="R33" s="73">
        <f t="shared" si="15"/>
        <v>-23909107.843247801</v>
      </c>
      <c r="S33" s="12">
        <f t="shared" si="4"/>
        <v>-0.60903608269059217</v>
      </c>
      <c r="T33" s="114">
        <f t="shared" si="5"/>
        <v>20060551.789210334</v>
      </c>
      <c r="U33" s="73">
        <f>T33/SUMIFS(FinParameters!$L$8:$L$39,FinParameters!$B$8:$B$39,Financials!$E33,FinParameters!$C$8:$C$39,Financials!$F33)</f>
        <v>17730604.710706327</v>
      </c>
      <c r="V33" s="73">
        <f t="shared" si="6"/>
        <v>17730604.710706327</v>
      </c>
      <c r="W33" s="12"/>
      <c r="X33" s="73">
        <f t="shared" si="7"/>
        <v>35408736.777649015</v>
      </c>
      <c r="Y33" s="73">
        <f t="shared" si="8"/>
        <v>27260620.040284332</v>
      </c>
      <c r="Z33" s="73">
        <f t="shared" si="8"/>
        <v>-6178503.132541474</v>
      </c>
      <c r="AA33" s="12">
        <f t="shared" si="9"/>
        <v>-0.1573848497152229</v>
      </c>
      <c r="AB33" s="114">
        <f t="shared" si="10"/>
        <v>10346395.527306644</v>
      </c>
      <c r="AC33" s="73">
        <f>AB33/SUMIFS(FinParameters!$L$8:$L$39,FinParameters!$B$8:$B$39,Financials!$E33,FinParameters!$C$8:$C$39,Financials!$F33)</f>
        <v>9144706.0481139086</v>
      </c>
      <c r="AD33" s="73">
        <f t="shared" si="11"/>
        <v>9144706.0481139086</v>
      </c>
      <c r="AE33" s="12"/>
      <c r="AF33" s="73">
        <f t="shared" si="12"/>
        <v>45755132.304955661</v>
      </c>
      <c r="AG33" s="73">
        <f t="shared" si="13"/>
        <v>36405326.088398241</v>
      </c>
      <c r="AH33" s="73">
        <f t="shared" si="13"/>
        <v>2966202.9155724347</v>
      </c>
      <c r="AI33" s="12">
        <f t="shared" si="14"/>
        <v>7.5558009776422158E-2</v>
      </c>
      <c r="AL33" s="73">
        <f>Summary!G33</f>
        <v>-843059.41301123507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2685143.0694942479</v>
      </c>
      <c r="AN33" s="20">
        <f>Summary!I33</f>
        <v>5932505.958911472</v>
      </c>
      <c r="AP33" s="12">
        <v>1</v>
      </c>
    </row>
    <row r="34" spans="1:42" x14ac:dyDescent="0.3">
      <c r="A34">
        <v>30</v>
      </c>
      <c r="B34" t="str">
        <f>Summary!B34</f>
        <v>MarinusPortlandSnowy</v>
      </c>
      <c r="C34" t="str">
        <f>Summary!C34</f>
        <v>Wind</v>
      </c>
      <c r="D34" s="104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6039995.1753607225</v>
      </c>
      <c r="H34" s="73">
        <f>SUMIFS(AM$5:AM34,$F$5:$F34,$F34,$D$5:$D34,$D34)</f>
        <v>24420039.988888979</v>
      </c>
      <c r="I34" s="20">
        <f>SUMIFS(AN$5:AN34,$F$5:$F34,$F34,$D$5:$D34,$D34)</f>
        <v>18355048.625235006</v>
      </c>
      <c r="J34" s="73">
        <f t="shared" si="0"/>
        <v>18355048.625235006</v>
      </c>
      <c r="K34" s="73">
        <f t="shared" si="1"/>
        <v>24395043.800595731</v>
      </c>
      <c r="L34" s="73">
        <f t="shared" si="2"/>
        <v>48815083.78948471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10752533.000235006</v>
      </c>
      <c r="Q34" s="73">
        <f>P34/SUMIFS(FinParameters!$H$8:$H$39,FinParameters!$B$8:$B$39,Financials!$E34,FinParameters!$C$8:$C$39,Financials!$F34)</f>
        <v>6676477.016743144</v>
      </c>
      <c r="R34" s="73">
        <f t="shared" si="15"/>
        <v>-28504759.831451476</v>
      </c>
      <c r="S34" s="12">
        <f t="shared" si="4"/>
        <v>-0.72610100634458141</v>
      </c>
      <c r="T34" s="114">
        <f t="shared" si="5"/>
        <v>6039995.1753607225</v>
      </c>
      <c r="U34" s="73">
        <f>T34/SUMIFS(FinParameters!$L$8:$L$39,FinParameters!$B$8:$B$39,Financials!$E34,FinParameters!$C$8:$C$39,Financials!$F34)</f>
        <v>5338475.6328833718</v>
      </c>
      <c r="V34" s="73">
        <f t="shared" si="6"/>
        <v>5338475.6328833718</v>
      </c>
      <c r="W34" s="12"/>
      <c r="X34" s="73">
        <f t="shared" si="7"/>
        <v>16792528.175595731</v>
      </c>
      <c r="Y34" s="73">
        <f t="shared" si="8"/>
        <v>12014952.649626516</v>
      </c>
      <c r="Z34" s="73">
        <f t="shared" si="8"/>
        <v>-23166284.198568106</v>
      </c>
      <c r="AA34" s="12">
        <f t="shared" si="9"/>
        <v>-0.59011415529573819</v>
      </c>
      <c r="AB34" s="114">
        <f t="shared" si="10"/>
        <v>24420039.988888979</v>
      </c>
      <c r="AC34" s="73">
        <f>AB34/SUMIFS(FinParameters!$L$8:$L$39,FinParameters!$B$8:$B$39,Financials!$E34,FinParameters!$C$8:$C$39,Financials!$F34)</f>
        <v>21583757.047775391</v>
      </c>
      <c r="AD34" s="73">
        <f t="shared" si="11"/>
        <v>21583757.047775391</v>
      </c>
      <c r="AE34" s="12"/>
      <c r="AF34" s="73">
        <f t="shared" si="12"/>
        <v>41212568.16448471</v>
      </c>
      <c r="AG34" s="73">
        <f t="shared" si="13"/>
        <v>33598709.697401911</v>
      </c>
      <c r="AH34" s="73">
        <f t="shared" si="13"/>
        <v>-1582527.1507927142</v>
      </c>
      <c r="AI34" s="12">
        <f t="shared" si="14"/>
        <v>-4.0311672982080389E-2</v>
      </c>
      <c r="AL34" s="73">
        <f>Summary!G34</f>
        <v>-4303959.8452489674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6559831.8567539956</v>
      </c>
      <c r="AN34" s="20">
        <f>Summary!I34</f>
        <v>4736731.5419008378</v>
      </c>
      <c r="AP34" s="12">
        <v>1</v>
      </c>
    </row>
    <row r="35" spans="1:42" x14ac:dyDescent="0.3">
      <c r="A35">
        <v>31</v>
      </c>
      <c r="B35" t="str">
        <f>Summary!B35</f>
        <v>MarinusPortlandSnowy</v>
      </c>
      <c r="C35" t="str">
        <f>Summary!C35</f>
        <v>Wind</v>
      </c>
      <c r="D35" s="104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-13162386.437169567</v>
      </c>
      <c r="H35" s="73">
        <f>SUMIFS(AM$5:AM35,$F$5:$F35,$F35,$D$5:$D35,$D35)</f>
        <v>50163477.925568342</v>
      </c>
      <c r="I35" s="20">
        <f>SUMIFS(AN$5:AN35,$F$5:$F35,$F35,$D$5:$D35,$D35)</f>
        <v>10962968.782861354</v>
      </c>
      <c r="J35" s="73">
        <f t="shared" si="0"/>
        <v>10962968.782861354</v>
      </c>
      <c r="K35" s="73">
        <f t="shared" si="1"/>
        <v>-2199417.6543082129</v>
      </c>
      <c r="L35" s="73">
        <f t="shared" si="2"/>
        <v>47964060.271260127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3360453.1578613538</v>
      </c>
      <c r="Q35" s="73">
        <f>P35/SUMIFS(FinParameters!$H$8:$H$39,FinParameters!$B$8:$B$39,Financials!$E35,FinParameters!$C$8:$C$39,Financials!$F35)</f>
        <v>2086577.0208575868</v>
      </c>
      <c r="R35" s="73">
        <f t="shared" si="15"/>
        <v>-35896839.67382513</v>
      </c>
      <c r="S35" s="12">
        <f t="shared" si="4"/>
        <v>-0.91439926404836136</v>
      </c>
      <c r="T35" s="114">
        <f t="shared" si="5"/>
        <v>-13162386.437169567</v>
      </c>
      <c r="U35" s="73">
        <f>T35/SUMIFS(FinParameters!$L$8:$L$39,FinParameters!$B$8:$B$39,Financials!$E35,FinParameters!$C$8:$C$39,Financials!$F35)</f>
        <v>-11633631.687665679</v>
      </c>
      <c r="V35" s="73">
        <f t="shared" si="6"/>
        <v>-11633631.687665679</v>
      </c>
      <c r="W35" s="12"/>
      <c r="X35" s="73">
        <f t="shared" si="7"/>
        <v>-9801933.2793082129</v>
      </c>
      <c r="Y35" s="73">
        <f t="shared" si="8"/>
        <v>-9547054.6668080911</v>
      </c>
      <c r="Z35" s="73">
        <f t="shared" si="8"/>
        <v>-47530471.361490808</v>
      </c>
      <c r="AA35" s="12">
        <f t="shared" si="9"/>
        <v>-1.2107424616688454</v>
      </c>
      <c r="AB35" s="114">
        <f t="shared" si="10"/>
        <v>50163477.925568342</v>
      </c>
      <c r="AC35" s="73">
        <f>AB35/SUMIFS(FinParameters!$L$8:$L$39,FinParameters!$B$8:$B$39,Financials!$E35,FinParameters!$C$8:$C$39,Financials!$F35)</f>
        <v>44337205.045918949</v>
      </c>
      <c r="AD35" s="73">
        <f t="shared" si="11"/>
        <v>44337205.045918949</v>
      </c>
      <c r="AE35" s="12"/>
      <c r="AF35" s="73">
        <f t="shared" si="12"/>
        <v>40361544.646260127</v>
      </c>
      <c r="AG35" s="73">
        <f t="shared" si="13"/>
        <v>34790150.379110858</v>
      </c>
      <c r="AH35" s="73">
        <f t="shared" si="13"/>
        <v>-3193266.3155718595</v>
      </c>
      <c r="AI35" s="12">
        <f t="shared" si="14"/>
        <v>-8.1341989863203665E-2</v>
      </c>
      <c r="AL35" s="73">
        <f>Summary!G35</f>
        <v>-7141502.280683673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12456240.97900039</v>
      </c>
      <c r="AN35" s="20">
        <f>Summary!I35</f>
        <v>3177950.8709319332</v>
      </c>
      <c r="AP35" s="12">
        <v>1</v>
      </c>
    </row>
    <row r="36" spans="1:42" x14ac:dyDescent="0.3">
      <c r="A36">
        <v>32</v>
      </c>
      <c r="B36" t="str">
        <f>Summary!B36</f>
        <v>MarinusPortlandSnowy</v>
      </c>
      <c r="C36" t="str">
        <f>Summary!C36</f>
        <v>Wind</v>
      </c>
      <c r="D36" s="104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35155850.684817642</v>
      </c>
      <c r="H36" s="73">
        <f>SUMIFS(AM$5:AM36,$F$5:$F36,$F36,$D$5:$D36,$D36)</f>
        <v>-729080.35452336632</v>
      </c>
      <c r="I36" s="20">
        <f>SUMIFS(AN$5:AN36,$F$5:$F36,$F36,$D$5:$D36,$D36)</f>
        <v>27084616.017432787</v>
      </c>
      <c r="J36" s="73">
        <f t="shared" si="0"/>
        <v>27084616.017432787</v>
      </c>
      <c r="K36" s="73">
        <f t="shared" si="1"/>
        <v>62240466.702250428</v>
      </c>
      <c r="L36" s="73">
        <f t="shared" si="2"/>
        <v>61511386.34772706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19482100.392432787</v>
      </c>
      <c r="Q36" s="73">
        <f>P36/SUMIFS(FinParameters!$H$8:$H$39,FinParameters!$B$8:$B$39,Financials!$E36,FinParameters!$C$8:$C$39,Financials!$F36)</f>
        <v>12096851.551640647</v>
      </c>
      <c r="R36" s="73">
        <f t="shared" si="15"/>
        <v>-19775192.439253695</v>
      </c>
      <c r="S36" s="12">
        <f t="shared" si="4"/>
        <v>-0.50373296304558657</v>
      </c>
      <c r="T36" s="114">
        <f t="shared" si="5"/>
        <v>35155850.684817642</v>
      </c>
      <c r="U36" s="73">
        <f>T36/SUMIFS(FinParameters!$L$8:$L$39,FinParameters!$B$8:$B$39,Financials!$E36,FinParameters!$C$8:$C$39,Financials!$F36)</f>
        <v>31072649.362336054</v>
      </c>
      <c r="V36" s="73">
        <f t="shared" si="6"/>
        <v>31072649.362336054</v>
      </c>
      <c r="W36" s="12"/>
      <c r="X36" s="73">
        <f t="shared" si="7"/>
        <v>54637951.077250428</v>
      </c>
      <c r="Y36" s="73">
        <f t="shared" si="8"/>
        <v>43169500.913976699</v>
      </c>
      <c r="Z36" s="73">
        <f t="shared" si="8"/>
        <v>11297456.923082359</v>
      </c>
      <c r="AA36" s="12">
        <f t="shared" si="9"/>
        <v>0.28777982657947387</v>
      </c>
      <c r="AB36" s="114">
        <f t="shared" si="10"/>
        <v>-729080.35452336632</v>
      </c>
      <c r="AC36" s="73">
        <f>AB36/SUMIFS(FinParameters!$L$8:$L$39,FinParameters!$B$8:$B$39,Financials!$E36,FinParameters!$C$8:$C$39,Financials!$F36)</f>
        <v>-644400.79735734419</v>
      </c>
      <c r="AD36" s="73">
        <f t="shared" si="11"/>
        <v>-644400.79735734419</v>
      </c>
      <c r="AE36" s="12"/>
      <c r="AF36" s="73">
        <f t="shared" si="12"/>
        <v>53908870.72272706</v>
      </c>
      <c r="AG36" s="73">
        <f t="shared" si="13"/>
        <v>42525100.116619356</v>
      </c>
      <c r="AH36" s="73">
        <f t="shared" si="13"/>
        <v>10653056.125725014</v>
      </c>
      <c r="AI36" s="12">
        <f t="shared" si="14"/>
        <v>0.27136502181644095</v>
      </c>
      <c r="AL36" s="73">
        <f>Summary!G36</f>
        <v>2005155.8076344277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-198196.20899120491</v>
      </c>
      <c r="AN36" s="20">
        <f>Summary!I36</f>
        <v>6932373.466122631</v>
      </c>
      <c r="AP36" s="12">
        <v>1</v>
      </c>
    </row>
    <row r="37" spans="1:42" x14ac:dyDescent="0.3">
      <c r="A37">
        <v>33</v>
      </c>
      <c r="B37" t="str">
        <f>Summary!B37</f>
        <v>MarinusPortlandSnowy</v>
      </c>
      <c r="C37" t="str">
        <f>Summary!C37</f>
        <v>Wind</v>
      </c>
      <c r="D37" s="104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128733983.03996497</v>
      </c>
      <c r="H37" s="73">
        <f>SUMIFS(AM$5:AM37,$F$5:$F37,$F37,$D$5:$D37,$D37)</f>
        <v>-89102105.341359124</v>
      </c>
      <c r="I37" s="20">
        <f>SUMIFS(AN$5:AN37,$F$5:$F37,$F37,$D$5:$D37,$D37)</f>
        <v>63861651.417856634</v>
      </c>
      <c r="J37" s="73">
        <f t="shared" si="0"/>
        <v>63861651.417856634</v>
      </c>
      <c r="K37" s="73">
        <f t="shared" si="1"/>
        <v>192595634.45782161</v>
      </c>
      <c r="L37" s="73">
        <f t="shared" si="2"/>
        <v>103493529.11646248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54555322.902231634</v>
      </c>
      <c r="Q37" s="73">
        <f>P37/SUMIFS(FinParameters!$H$8:$H$39,FinParameters!$B$8:$B$39,Financials!$E37,FinParameters!$C$8:$C$39,Financials!$F37)</f>
        <v>30795057.523975521</v>
      </c>
      <c r="R37" s="73">
        <f t="shared" si="15"/>
        <v>10007663.297188312</v>
      </c>
      <c r="S37" s="12">
        <f t="shared" si="4"/>
        <v>0.22465070860996086</v>
      </c>
      <c r="T37" s="114">
        <f t="shared" si="5"/>
        <v>128733983.03996497</v>
      </c>
      <c r="U37" s="73">
        <f>T37/SUMIFS(FinParameters!$L$8:$L$39,FinParameters!$B$8:$B$39,Financials!$E37,FinParameters!$C$8:$C$39,Financials!$F37)</f>
        <v>111006910.11797455</v>
      </c>
      <c r="V37" s="73">
        <f t="shared" si="6"/>
        <v>111006910.11797455</v>
      </c>
      <c r="W37" s="12"/>
      <c r="X37" s="73">
        <f t="shared" si="7"/>
        <v>183289305.94219661</v>
      </c>
      <c r="Y37" s="73">
        <f t="shared" si="8"/>
        <v>141801967.64195007</v>
      </c>
      <c r="Z37" s="73">
        <f t="shared" si="8"/>
        <v>121014573.41516286</v>
      </c>
      <c r="AA37" s="12">
        <f t="shared" si="9"/>
        <v>2.7165192175766419</v>
      </c>
      <c r="AB37" s="114">
        <f t="shared" si="10"/>
        <v>-89102105.341359124</v>
      </c>
      <c r="AC37" s="73">
        <f>AB37/SUMIFS(FinParameters!$L$8:$L$39,FinParameters!$B$8:$B$39,Financials!$E37,FinParameters!$C$8:$C$39,Financials!$F37)</f>
        <v>-76832466.186336711</v>
      </c>
      <c r="AD37" s="73">
        <f t="shared" si="11"/>
        <v>-76832466.186336711</v>
      </c>
      <c r="AE37" s="12"/>
      <c r="AF37" s="73">
        <f t="shared" si="12"/>
        <v>94187200.600837484</v>
      </c>
      <c r="AG37" s="73">
        <f t="shared" si="13"/>
        <v>64969501.45561336</v>
      </c>
      <c r="AH37" s="73">
        <f t="shared" si="13"/>
        <v>44182107.22882615</v>
      </c>
      <c r="AI37" s="12">
        <f t="shared" si="14"/>
        <v>0.99179412836817615</v>
      </c>
      <c r="AL37" s="73">
        <f>Summary!G37</f>
        <v>20198920.864350058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-23356953.746622801</v>
      </c>
      <c r="AN37" s="20">
        <f>Summary!I37</f>
        <v>13130918.885505224</v>
      </c>
      <c r="AP37" s="12">
        <v>1</v>
      </c>
    </row>
    <row r="38" spans="1:42" x14ac:dyDescent="0.3">
      <c r="A38">
        <v>34</v>
      </c>
      <c r="B38" t="str">
        <f>Summary!B38</f>
        <v>MarinusPortlandSnowy</v>
      </c>
      <c r="C38" t="str">
        <f>Summary!C38</f>
        <v>Wind</v>
      </c>
      <c r="D38" s="104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84579477.814597532</v>
      </c>
      <c r="H38" s="73">
        <f>SUMIFS(AM$5:AM38,$F$5:$F38,$F38,$D$5:$D38,$D38)</f>
        <v>-36679310.636873789</v>
      </c>
      <c r="I38" s="20">
        <f>SUMIFS(AN$5:AN38,$F$5:$F38,$F38,$D$5:$D38,$D38)</f>
        <v>47575351.272442944</v>
      </c>
      <c r="J38" s="73">
        <f t="shared" si="0"/>
        <v>47575351.272442944</v>
      </c>
      <c r="K38" s="73">
        <f t="shared" si="1"/>
        <v>132154829.08704048</v>
      </c>
      <c r="L38" s="73">
        <f t="shared" si="2"/>
        <v>95475518.450166687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38269022.756817944</v>
      </c>
      <c r="Q38" s="73">
        <f>P38/SUMIFS(FinParameters!$H$8:$H$39,FinParameters!$B$8:$B$39,Financials!$E38,FinParameters!$C$8:$C$39,Financials!$F38)</f>
        <v>21601865.674858455</v>
      </c>
      <c r="R38" s="73">
        <f t="shared" si="15"/>
        <v>-6278636.8482253775</v>
      </c>
      <c r="S38" s="12">
        <f t="shared" si="4"/>
        <v>-0.1409420136521507</v>
      </c>
      <c r="T38" s="114">
        <f t="shared" si="5"/>
        <v>84579477.814597532</v>
      </c>
      <c r="U38" s="73">
        <f>T38/SUMIFS(FinParameters!$L$8:$L$39,FinParameters!$B$8:$B$39,Financials!$E38,FinParameters!$C$8:$C$39,Financials!$F38)</f>
        <v>72932618.644103482</v>
      </c>
      <c r="V38" s="73">
        <f t="shared" si="6"/>
        <v>72932618.644103482</v>
      </c>
      <c r="W38" s="12"/>
      <c r="X38" s="73">
        <f t="shared" si="7"/>
        <v>122848500.57141548</v>
      </c>
      <c r="Y38" s="73">
        <f t="shared" si="8"/>
        <v>94534484.318961933</v>
      </c>
      <c r="Z38" s="73">
        <f t="shared" si="8"/>
        <v>66653981.795878105</v>
      </c>
      <c r="AA38" s="12">
        <f t="shared" si="9"/>
        <v>1.4962398111781408</v>
      </c>
      <c r="AB38" s="114">
        <f t="shared" si="10"/>
        <v>-36679310.636873789</v>
      </c>
      <c r="AC38" s="73">
        <f>AB38/SUMIFS(FinParameters!$L$8:$L$39,FinParameters!$B$8:$B$39,Financials!$E38,FinParameters!$C$8:$C$39,Financials!$F38)</f>
        <v>-31628454.60776807</v>
      </c>
      <c r="AD38" s="73">
        <f t="shared" si="11"/>
        <v>-31628454.60776807</v>
      </c>
      <c r="AE38" s="12"/>
      <c r="AF38" s="73">
        <f t="shared" si="12"/>
        <v>86169189.934541702</v>
      </c>
      <c r="AG38" s="73">
        <f t="shared" si="13"/>
        <v>62906029.71119386</v>
      </c>
      <c r="AH38" s="73">
        <f t="shared" si="13"/>
        <v>35025527.188110039</v>
      </c>
      <c r="AI38" s="12">
        <f t="shared" si="14"/>
        <v>0.78624842469041256</v>
      </c>
      <c r="AL38" s="73">
        <f>Summary!G38</f>
        <v>11532909.938074911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-9033191.1606763843</v>
      </c>
      <c r="AN38" s="20">
        <f>Summary!I38</f>
        <v>9904866.1262959298</v>
      </c>
      <c r="AP38" s="12">
        <v>1</v>
      </c>
    </row>
    <row r="39" spans="1:42" x14ac:dyDescent="0.3">
      <c r="A39">
        <v>35</v>
      </c>
      <c r="B39" t="str">
        <f>Summary!B39</f>
        <v>MarinusPortlandSnowy</v>
      </c>
      <c r="C39" t="str">
        <f>Summary!C39</f>
        <v>Wind</v>
      </c>
      <c r="D39" s="104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55318554.967590794</v>
      </c>
      <c r="H39" s="73">
        <f>SUMIFS(AM$5:AM39,$F$5:$F39,$F39,$D$5:$D39,$D39)</f>
        <v>-14914257.336336084</v>
      </c>
      <c r="I39" s="20">
        <f>SUMIFS(AN$5:AN39,$F$5:$F39,$F39,$D$5:$D39,$D39)</f>
        <v>38937326.723630056</v>
      </c>
      <c r="J39" s="73">
        <f t="shared" si="0"/>
        <v>38937326.723630056</v>
      </c>
      <c r="K39" s="73">
        <f t="shared" si="1"/>
        <v>94255881.69122085</v>
      </c>
      <c r="L39" s="73">
        <f t="shared" si="2"/>
        <v>79341624.354884773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29630998.208005056</v>
      </c>
      <c r="Q39" s="73">
        <f>P39/SUMIFS(FinParameters!$H$8:$H$39,FinParameters!$B$8:$B$39,Financials!$E39,FinParameters!$C$8:$C$39,Financials!$F39)</f>
        <v>16725926.00988904</v>
      </c>
      <c r="R39" s="73">
        <f t="shared" si="15"/>
        <v>-14916661.397038266</v>
      </c>
      <c r="S39" s="12">
        <f t="shared" si="4"/>
        <v>-0.33484725189355458</v>
      </c>
      <c r="T39" s="114">
        <f t="shared" si="5"/>
        <v>55318554.967590794</v>
      </c>
      <c r="U39" s="73">
        <f>T39/SUMIFS(FinParameters!$L$8:$L$39,FinParameters!$B$8:$B$39,Financials!$E39,FinParameters!$C$8:$C$39,Financials!$F39)</f>
        <v>47701016.578017443</v>
      </c>
      <c r="V39" s="73">
        <f t="shared" si="6"/>
        <v>47701016.578017443</v>
      </c>
      <c r="W39" s="12"/>
      <c r="X39" s="73">
        <f t="shared" si="7"/>
        <v>84949553.17559585</v>
      </c>
      <c r="Y39" s="73">
        <f t="shared" si="8"/>
        <v>64426942.58790648</v>
      </c>
      <c r="Z39" s="73">
        <f t="shared" si="8"/>
        <v>32784355.180979177</v>
      </c>
      <c r="AA39" s="12">
        <f t="shared" si="9"/>
        <v>0.73593889042978144</v>
      </c>
      <c r="AB39" s="114">
        <f t="shared" si="10"/>
        <v>-14914257.336336084</v>
      </c>
      <c r="AC39" s="73">
        <f>AB39/SUMIFS(FinParameters!$L$8:$L$39,FinParameters!$B$8:$B$39,Financials!$E39,FinParameters!$C$8:$C$39,Financials!$F39)</f>
        <v>-12860517.359251069</v>
      </c>
      <c r="AD39" s="73">
        <f t="shared" si="11"/>
        <v>-12860517.359251069</v>
      </c>
      <c r="AE39" s="12"/>
      <c r="AF39" s="73">
        <f t="shared" si="12"/>
        <v>70035295.839259773</v>
      </c>
      <c r="AG39" s="73">
        <f t="shared" si="13"/>
        <v>51566425.228655413</v>
      </c>
      <c r="AH39" s="73">
        <f t="shared" si="13"/>
        <v>19923837.82172811</v>
      </c>
      <c r="AI39" s="12">
        <f t="shared" si="14"/>
        <v>0.44724768929213277</v>
      </c>
      <c r="AL39" s="73">
        <f>Summary!G39</f>
        <v>6326278.8234031145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-3625799.6161757605</v>
      </c>
      <c r="AN39" s="20">
        <f>Summary!I39</f>
        <v>8242660.7747434461</v>
      </c>
      <c r="AP39" s="12">
        <v>1</v>
      </c>
    </row>
    <row r="40" spans="1:42" x14ac:dyDescent="0.3">
      <c r="A40">
        <v>36</v>
      </c>
      <c r="B40" t="str">
        <f>Summary!B40</f>
        <v>MarinusPortlandSnowy</v>
      </c>
      <c r="C40" t="str">
        <f>Summary!C40</f>
        <v>Wind</v>
      </c>
      <c r="D40" s="104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33767003.564890906</v>
      </c>
      <c r="H40" s="73">
        <f>SUMIFS(AM$5:AM40,$F$5:$F40,$F40,$D$5:$D40,$D40)</f>
        <v>16663.550172163108</v>
      </c>
      <c r="I40" s="20">
        <f>SUMIFS(AN$5:AN40,$F$5:$F40,$F40,$D$5:$D40,$D40)</f>
        <v>33639909.561051548</v>
      </c>
      <c r="J40" s="73">
        <f t="shared" si="0"/>
        <v>33639909.561051548</v>
      </c>
      <c r="K40" s="73">
        <f t="shared" si="1"/>
        <v>67406913.125942454</v>
      </c>
      <c r="L40" s="73">
        <f t="shared" si="2"/>
        <v>67423576.676114619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24333581.045426548</v>
      </c>
      <c r="Q40" s="73">
        <f>P40/SUMIFS(FinParameters!$H$8:$H$39,FinParameters!$B$8:$B$39,Financials!$E40,FinParameters!$C$8:$C$39,Financials!$F40)</f>
        <v>13735672.124994021</v>
      </c>
      <c r="R40" s="73">
        <f t="shared" si="15"/>
        <v>-20214078.559616774</v>
      </c>
      <c r="S40" s="12">
        <f t="shared" si="4"/>
        <v>-0.45376297517834813</v>
      </c>
      <c r="T40" s="114">
        <f t="shared" si="5"/>
        <v>33767003.564890906</v>
      </c>
      <c r="U40" s="73">
        <f>T40/SUMIFS(FinParameters!$L$8:$L$39,FinParameters!$B$8:$B$39,Financials!$E40,FinParameters!$C$8:$C$39,Financials!$F40)</f>
        <v>29117181.346882615</v>
      </c>
      <c r="V40" s="73">
        <f t="shared" si="6"/>
        <v>29117181.346882615</v>
      </c>
      <c r="W40" s="12"/>
      <c r="X40" s="73">
        <f t="shared" si="7"/>
        <v>58100584.610317454</v>
      </c>
      <c r="Y40" s="73">
        <f t="shared" si="8"/>
        <v>42852853.471876636</v>
      </c>
      <c r="Z40" s="73">
        <f t="shared" si="8"/>
        <v>8903102.7872658409</v>
      </c>
      <c r="AA40" s="12">
        <f t="shared" si="9"/>
        <v>0.19985567965186446</v>
      </c>
      <c r="AB40" s="114">
        <f t="shared" si="10"/>
        <v>16663.550172163108</v>
      </c>
      <c r="AC40" s="73">
        <f>AB40/SUMIFS(FinParameters!$L$8:$L$39,FinParameters!$B$8:$B$39,Financials!$E40,FinParameters!$C$8:$C$39,Financials!$F40)</f>
        <v>14368.927089231875</v>
      </c>
      <c r="AD40" s="73">
        <f t="shared" si="11"/>
        <v>14368.927089231875</v>
      </c>
      <c r="AE40" s="12"/>
      <c r="AF40" s="73">
        <f t="shared" si="12"/>
        <v>58117248.160489619</v>
      </c>
      <c r="AG40" s="73">
        <f t="shared" si="13"/>
        <v>42867222.398965865</v>
      </c>
      <c r="AH40" s="73">
        <f t="shared" si="13"/>
        <v>8917471.714355072</v>
      </c>
      <c r="AI40" s="12">
        <f t="shared" si="14"/>
        <v>0.20017823143610239</v>
      </c>
      <c r="AL40" s="73">
        <f>Summary!G40</f>
        <v>2732337.2261213772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41117.792116562567</v>
      </c>
      <c r="AN40" s="20">
        <f>Summary!I40</f>
        <v>7107941.66367561</v>
      </c>
      <c r="AP40" s="12">
        <v>1</v>
      </c>
    </row>
    <row r="41" spans="1:42" x14ac:dyDescent="0.3">
      <c r="A41">
        <v>37</v>
      </c>
      <c r="B41" t="str">
        <f>Summary!B41</f>
        <v>MarinusPortlandSnowy</v>
      </c>
      <c r="C41" t="str">
        <f>Summary!C41</f>
        <v>Wind</v>
      </c>
      <c r="D41" s="104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19852361.787283432</v>
      </c>
      <c r="H41" s="73">
        <f>SUMIFS(AM$5:AM41,$F$5:$F41,$F41,$D$5:$D41,$D41)</f>
        <v>13789994.726124741</v>
      </c>
      <c r="I41" s="20">
        <f>SUMIFS(AN$5:AN41,$F$5:$F41,$F41,$D$5:$D41,$D41)</f>
        <v>29134840.463466484</v>
      </c>
      <c r="J41" s="73">
        <f t="shared" si="0"/>
        <v>29134840.463466484</v>
      </c>
      <c r="K41" s="73">
        <f t="shared" si="1"/>
        <v>48987202.250749916</v>
      </c>
      <c r="L41" s="73">
        <f t="shared" si="2"/>
        <v>62777196.97687465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19828511.947841484</v>
      </c>
      <c r="Q41" s="73">
        <f>P41/SUMIFS(FinParameters!$H$8:$H$39,FinParameters!$B$8:$B$39,Financials!$E41,FinParameters!$C$8:$C$39,Financials!$F41)</f>
        <v>11192678.066316357</v>
      </c>
      <c r="R41" s="73">
        <f t="shared" si="15"/>
        <v>-24719147.657201841</v>
      </c>
      <c r="S41" s="12">
        <f t="shared" si="4"/>
        <v>-0.55489217337925745</v>
      </c>
      <c r="T41" s="114">
        <f t="shared" si="5"/>
        <v>19852361.787283432</v>
      </c>
      <c r="U41" s="73">
        <f>T41/SUMIFS(FinParameters!$L$8:$L$39,FinParameters!$B$8:$B$39,Financials!$E41,FinParameters!$C$8:$C$39,Financials!$F41)</f>
        <v>17118629.351088587</v>
      </c>
      <c r="V41" s="73">
        <f t="shared" si="6"/>
        <v>17118629.351088587</v>
      </c>
      <c r="W41" s="12"/>
      <c r="X41" s="73">
        <f t="shared" si="7"/>
        <v>39680873.735124916</v>
      </c>
      <c r="Y41" s="73">
        <f t="shared" si="8"/>
        <v>28311307.417404942</v>
      </c>
      <c r="Z41" s="73">
        <f t="shared" si="8"/>
        <v>-7600518.3061132543</v>
      </c>
      <c r="AA41" s="12">
        <f t="shared" si="9"/>
        <v>-0.17061543464906934</v>
      </c>
      <c r="AB41" s="114">
        <f t="shared" si="10"/>
        <v>13789994.726124741</v>
      </c>
      <c r="AC41" s="73">
        <f>AB41/SUMIFS(FinParameters!$L$8:$L$39,FinParameters!$B$8:$B$39,Financials!$E41,FinParameters!$C$8:$C$39,Financials!$F41)</f>
        <v>11891069.233949251</v>
      </c>
      <c r="AD41" s="73">
        <f t="shared" si="11"/>
        <v>11891069.233949251</v>
      </c>
      <c r="AE41" s="12"/>
      <c r="AF41" s="73">
        <f t="shared" si="12"/>
        <v>53470868.461249657</v>
      </c>
      <c r="AG41" s="73">
        <f t="shared" si="13"/>
        <v>40202376.651354194</v>
      </c>
      <c r="AH41" s="73">
        <f t="shared" si="13"/>
        <v>4290550.9278359972</v>
      </c>
      <c r="AI41" s="12">
        <f t="shared" si="14"/>
        <v>9.6313722558620252E-2</v>
      </c>
      <c r="AL41" s="73">
        <f>Summary!G41</f>
        <v>-208190.00192690329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3443599.198818096</v>
      </c>
      <c r="AN41" s="20">
        <f>Summary!I41</f>
        <v>6184139.8500278043</v>
      </c>
      <c r="AP41" s="12">
        <v>1</v>
      </c>
    </row>
    <row r="42" spans="1:42" x14ac:dyDescent="0.3">
      <c r="A42">
        <v>38</v>
      </c>
      <c r="B42" t="str">
        <f>Summary!B42</f>
        <v>MarinusPortlandSnowy</v>
      </c>
      <c r="C42" t="str">
        <f>Summary!C42</f>
        <v>Wind</v>
      </c>
      <c r="D42" s="104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3832299.2635316974</v>
      </c>
      <c r="H42" s="73">
        <f>SUMIFS(AM$5:AM42,$F$5:$F42,$F42,$D$5:$D42,$D42)</f>
        <v>32384397.638903003</v>
      </c>
      <c r="I42" s="20">
        <f>SUMIFS(AN$5:AN42,$F$5:$F42,$F42,$D$5:$D42,$D42)</f>
        <v>23290513.724900503</v>
      </c>
      <c r="J42" s="73">
        <f t="shared" si="0"/>
        <v>23290513.724900503</v>
      </c>
      <c r="K42" s="73">
        <f t="shared" si="1"/>
        <v>27122812.988432199</v>
      </c>
      <c r="L42" s="73">
        <f t="shared" si="2"/>
        <v>59507210.627335206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13984185.209275503</v>
      </c>
      <c r="Q42" s="73">
        <f>P42/SUMIFS(FinParameters!$H$8:$H$39,FinParameters!$B$8:$B$39,Financials!$E42,FinParameters!$C$8:$C$39,Financials!$F42)</f>
        <v>7893707.9836796448</v>
      </c>
      <c r="R42" s="73">
        <f t="shared" si="15"/>
        <v>-30563474.395767823</v>
      </c>
      <c r="S42" s="12">
        <f t="shared" si="4"/>
        <v>-0.68608485084831883</v>
      </c>
      <c r="T42" s="114">
        <f t="shared" si="5"/>
        <v>3832299.2635316974</v>
      </c>
      <c r="U42" s="73">
        <f>T42/SUMIFS(FinParameters!$L$8:$L$39,FinParameters!$B$8:$B$39,Financials!$E42,FinParameters!$C$8:$C$39,Financials!$F42)</f>
        <v>3304579.6443661326</v>
      </c>
      <c r="V42" s="73">
        <f t="shared" si="6"/>
        <v>3304579.6443661326</v>
      </c>
      <c r="W42" s="12"/>
      <c r="X42" s="73">
        <f t="shared" si="7"/>
        <v>17816484.472807199</v>
      </c>
      <c r="Y42" s="73">
        <f t="shared" si="8"/>
        <v>11198287.628045777</v>
      </c>
      <c r="Z42" s="73">
        <f t="shared" si="8"/>
        <v>-27258894.751401689</v>
      </c>
      <c r="AA42" s="12">
        <f t="shared" si="9"/>
        <v>-0.61190408189963941</v>
      </c>
      <c r="AB42" s="114">
        <f t="shared" si="10"/>
        <v>32384397.638903003</v>
      </c>
      <c r="AC42" s="73">
        <f>AB42/SUMIFS(FinParameters!$L$8:$L$39,FinParameters!$B$8:$B$39,Financials!$E42,FinParameters!$C$8:$C$39,Financials!$F42)</f>
        <v>27924964.590044826</v>
      </c>
      <c r="AD42" s="73">
        <f t="shared" si="11"/>
        <v>27924964.590044826</v>
      </c>
      <c r="AE42" s="12"/>
      <c r="AF42" s="73">
        <f t="shared" si="12"/>
        <v>50200882.111710206</v>
      </c>
      <c r="AG42" s="73">
        <f t="shared" si="13"/>
        <v>39123252.218090601</v>
      </c>
      <c r="AH42" s="73">
        <f t="shared" si="13"/>
        <v>666069.83864313737</v>
      </c>
      <c r="AI42" s="12">
        <f t="shared" si="14"/>
        <v>1.4951848077956723E-2</v>
      </c>
      <c r="AL42" s="73">
        <f>Summary!G42</f>
        <v>-2207695.911829025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7964357.6500140233</v>
      </c>
      <c r="AN42" s="20">
        <f>Summary!I42</f>
        <v>4935465.0996654956</v>
      </c>
      <c r="AP42" s="12">
        <v>1</v>
      </c>
    </row>
    <row r="43" spans="1:42" x14ac:dyDescent="0.3">
      <c r="A43">
        <v>39</v>
      </c>
      <c r="B43" t="str">
        <f>Summary!B43</f>
        <v>MarinusPortlandSnowy</v>
      </c>
      <c r="C43" t="str">
        <f>Summary!C43</f>
        <v>Wind</v>
      </c>
      <c r="D43" s="104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-19510740.699053388</v>
      </c>
      <c r="H43" s="73">
        <f>SUMIFS(AM$5:AM43,$F$5:$F43,$F43,$D$5:$D43,$D43)</f>
        <v>67082573.164684147</v>
      </c>
      <c r="I43" s="20">
        <f>SUMIFS(AN$5:AN43,$F$5:$F43,$F43,$D$5:$D43,$D43)</f>
        <v>13541445.984290998</v>
      </c>
      <c r="J43" s="73">
        <f t="shared" si="0"/>
        <v>13541445.984290998</v>
      </c>
      <c r="K43" s="73">
        <f t="shared" si="1"/>
        <v>-5969294.7147623897</v>
      </c>
      <c r="L43" s="73">
        <f t="shared" si="2"/>
        <v>61113278.449921757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4235117.4686659984</v>
      </c>
      <c r="Q43" s="73">
        <f>P43/SUMIFS(FinParameters!$H$8:$H$39,FinParameters!$B$8:$B$39,Financials!$E43,FinParameters!$C$8:$C$39,Financials!$F43)</f>
        <v>2390613.4017773005</v>
      </c>
      <c r="R43" s="73">
        <f t="shared" si="15"/>
        <v>-40312542.13637732</v>
      </c>
      <c r="S43" s="12">
        <f t="shared" si="4"/>
        <v>-0.90493064043735894</v>
      </c>
      <c r="T43" s="114">
        <f t="shared" si="5"/>
        <v>-19510740.699053388</v>
      </c>
      <c r="U43" s="73">
        <f>T43/SUMIFS(FinParameters!$L$8:$L$39,FinParameters!$B$8:$B$39,Financials!$E43,FinParameters!$C$8:$C$39,Financials!$F43)</f>
        <v>-16824050.5573618</v>
      </c>
      <c r="V43" s="73">
        <f t="shared" si="6"/>
        <v>-16824050.5573618</v>
      </c>
      <c r="W43" s="12"/>
      <c r="X43" s="73">
        <f t="shared" si="7"/>
        <v>-15275623.23038739</v>
      </c>
      <c r="Y43" s="73">
        <f t="shared" si="8"/>
        <v>-14433437.155584499</v>
      </c>
      <c r="Z43" s="73">
        <f t="shared" si="8"/>
        <v>-57136592.693739116</v>
      </c>
      <c r="AA43" s="12">
        <f t="shared" si="9"/>
        <v>-1.282594713174799</v>
      </c>
      <c r="AB43" s="114">
        <f t="shared" si="10"/>
        <v>67082573.164684147</v>
      </c>
      <c r="AC43" s="73">
        <f>AB43/SUMIFS(FinParameters!$L$8:$L$39,FinParameters!$B$8:$B$39,Financials!$E43,FinParameters!$C$8:$C$39,Financials!$F43)</f>
        <v>57845092.600473389</v>
      </c>
      <c r="AD43" s="73">
        <f t="shared" si="11"/>
        <v>57845092.600473389</v>
      </c>
      <c r="AE43" s="12"/>
      <c r="AF43" s="73">
        <f t="shared" si="12"/>
        <v>51806949.934296757</v>
      </c>
      <c r="AG43" s="73">
        <f t="shared" si="13"/>
        <v>43411655.44488889</v>
      </c>
      <c r="AH43" s="73">
        <f t="shared" si="13"/>
        <v>708499.90673427284</v>
      </c>
      <c r="AI43" s="12">
        <f t="shared" si="14"/>
        <v>1.5904312662343822E-2</v>
      </c>
      <c r="AL43" s="73">
        <f>Summary!G43</f>
        <v>-6348354.2618838204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16919095.239115801</v>
      </c>
      <c r="AN43" s="20">
        <f>Summary!I43</f>
        <v>2578477.2014296441</v>
      </c>
      <c r="AP43" s="12">
        <v>1</v>
      </c>
    </row>
    <row r="44" spans="1:42" x14ac:dyDescent="0.3">
      <c r="A44">
        <v>40</v>
      </c>
      <c r="B44" t="str">
        <f>Summary!B44</f>
        <v>MarinusPortlandSnowy</v>
      </c>
      <c r="C44" t="str">
        <f>Summary!C44</f>
        <v>Wind</v>
      </c>
      <c r="D44" s="104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38499297.446773052</v>
      </c>
      <c r="H44" s="73">
        <f>SUMIFS(AM$5:AM44,$F$5:$F44,$F44,$D$5:$D44,$D44)</f>
        <v>-915884.98577852326</v>
      </c>
      <c r="I44" s="20">
        <f>SUMIFS(AN$5:AN44,$F$5:$F44,$F44,$D$5:$D44,$D44)</f>
        <v>34325015.327138744</v>
      </c>
      <c r="J44" s="73">
        <f t="shared" si="0"/>
        <v>34325015.327138744</v>
      </c>
      <c r="K44" s="73">
        <f t="shared" si="1"/>
        <v>72824312.773911804</v>
      </c>
      <c r="L44" s="73">
        <f t="shared" si="2"/>
        <v>71908427.788133264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25018686.811513744</v>
      </c>
      <c r="Q44" s="73">
        <f>P44/SUMIFS(FinParameters!$H$8:$H$39,FinParameters!$B$8:$B$39,Financials!$E44,FinParameters!$C$8:$C$39,Financials!$F44)</f>
        <v>14122396.469279764</v>
      </c>
      <c r="R44" s="73">
        <f t="shared" si="15"/>
        <v>-19528972.793529578</v>
      </c>
      <c r="S44" s="12">
        <f t="shared" si="4"/>
        <v>-0.43838381110640134</v>
      </c>
      <c r="T44" s="114">
        <f t="shared" si="5"/>
        <v>38499297.446773052</v>
      </c>
      <c r="U44" s="73">
        <f>T44/SUMIFS(FinParameters!$L$8:$L$39,FinParameters!$B$8:$B$39,Financials!$E44,FinParameters!$C$8:$C$39,Financials!$F44)</f>
        <v>33197823.530033659</v>
      </c>
      <c r="V44" s="73">
        <f t="shared" si="6"/>
        <v>33197823.530033659</v>
      </c>
      <c r="W44" s="12"/>
      <c r="X44" s="73">
        <f t="shared" si="7"/>
        <v>63517984.258286804</v>
      </c>
      <c r="Y44" s="73">
        <f t="shared" si="8"/>
        <v>47320219.999313422</v>
      </c>
      <c r="Z44" s="73">
        <f t="shared" si="8"/>
        <v>13668850.736504082</v>
      </c>
      <c r="AA44" s="12">
        <f t="shared" si="9"/>
        <v>0.30683656240734603</v>
      </c>
      <c r="AB44" s="114">
        <f t="shared" si="10"/>
        <v>-915884.98577852326</v>
      </c>
      <c r="AC44" s="73">
        <f>AB44/SUMIFS(FinParameters!$L$8:$L$39,FinParameters!$B$8:$B$39,Financials!$E44,FinParameters!$C$8:$C$39,Financials!$F44)</f>
        <v>-789764.75281710201</v>
      </c>
      <c r="AD44" s="73">
        <f t="shared" si="11"/>
        <v>-789764.75281710201</v>
      </c>
      <c r="AE44" s="12"/>
      <c r="AF44" s="73">
        <f t="shared" si="12"/>
        <v>62602099.272508278</v>
      </c>
      <c r="AG44" s="73">
        <f t="shared" si="13"/>
        <v>46530455.24649632</v>
      </c>
      <c r="AH44" s="73">
        <f t="shared" si="13"/>
        <v>12879085.98368698</v>
      </c>
      <c r="AI44" s="12">
        <f t="shared" si="14"/>
        <v>0.2891080271752125</v>
      </c>
      <c r="AL44" s="73">
        <f>Summary!G44</f>
        <v>3343446.761955407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-186804.63125515691</v>
      </c>
      <c r="AN44" s="20">
        <f>Summary!I44</f>
        <v>7240399.3097059596</v>
      </c>
      <c r="AP44" s="12">
        <v>1</v>
      </c>
    </row>
    <row r="45" spans="1:42" x14ac:dyDescent="0.3">
      <c r="A45">
        <v>41</v>
      </c>
      <c r="B45" t="str">
        <f>Summary!B45</f>
        <v>MarinusPortlandSnowy</v>
      </c>
      <c r="C45" t="str">
        <f>Summary!C45</f>
        <v>Wind</v>
      </c>
      <c r="D45" s="104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148670160.57590249</v>
      </c>
      <c r="H45" s="73">
        <f>SUMIFS(AM$5:AM45,$F$5:$F45,$F45,$D$5:$D45,$D45)</f>
        <v>-108200821.80935581</v>
      </c>
      <c r="I45" s="20">
        <f>SUMIFS(AN$5:AN45,$F$5:$F45,$F45,$D$5:$D45,$D45)</f>
        <v>77168723.719503015</v>
      </c>
      <c r="J45" s="73">
        <f t="shared" si="0"/>
        <v>77168723.719503015</v>
      </c>
      <c r="K45" s="73">
        <f t="shared" si="1"/>
        <v>225838884.29540551</v>
      </c>
      <c r="L45" s="73">
        <f t="shared" si="2"/>
        <v>117638062.4860497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66130986.99098739</v>
      </c>
      <c r="Q45" s="73">
        <f>P45/SUMIFS(FinParameters!$H$8:$H$39,FinParameters!$B$8:$B$39,Financials!$E45,FinParameters!$C$8:$C$39,Financials!$F45)</f>
        <v>33935652.841034412</v>
      </c>
      <c r="R45" s="73">
        <f t="shared" si="15"/>
        <v>17098539.1894393</v>
      </c>
      <c r="S45" s="12">
        <f t="shared" si="4"/>
        <v>0.348718857737701</v>
      </c>
      <c r="T45" s="114">
        <f t="shared" si="5"/>
        <v>148670160.57590249</v>
      </c>
      <c r="U45" s="73">
        <f>T45/SUMIFS(FinParameters!$L$8:$L$39,FinParameters!$B$8:$B$39,Financials!$E45,FinParameters!$C$8:$C$39,Financials!$F45)</f>
        <v>125071037.5867763</v>
      </c>
      <c r="V45" s="73">
        <f t="shared" si="6"/>
        <v>125071037.5867763</v>
      </c>
      <c r="W45" s="12"/>
      <c r="X45" s="73">
        <f t="shared" si="7"/>
        <v>214801147.56688988</v>
      </c>
      <c r="Y45" s="73">
        <f t="shared" si="8"/>
        <v>159006690.42781073</v>
      </c>
      <c r="Z45" s="73">
        <f t="shared" si="8"/>
        <v>142169576.77621561</v>
      </c>
      <c r="AA45" s="12">
        <f t="shared" si="9"/>
        <v>2.8994998852928351</v>
      </c>
      <c r="AB45" s="114">
        <f t="shared" si="10"/>
        <v>-108200821.80935581</v>
      </c>
      <c r="AC45" s="73">
        <f>AB45/SUMIFS(FinParameters!$L$8:$L$39,FinParameters!$B$8:$B$39,Financials!$E45,FinParameters!$C$8:$C$39,Financials!$F45)</f>
        <v>-91025589.795666873</v>
      </c>
      <c r="AD45" s="73">
        <f t="shared" si="11"/>
        <v>-91025589.795666873</v>
      </c>
      <c r="AE45" s="12"/>
      <c r="AF45" s="73">
        <f t="shared" si="12"/>
        <v>106600325.75753407</v>
      </c>
      <c r="AG45" s="73">
        <f t="shared" si="13"/>
        <v>67981100.632143855</v>
      </c>
      <c r="AH45" s="73">
        <f t="shared" si="13"/>
        <v>51143986.980548739</v>
      </c>
      <c r="AI45" s="12">
        <f t="shared" si="14"/>
        <v>1.043064119245011</v>
      </c>
      <c r="AL45" s="73">
        <f>Summary!G45</f>
        <v>19936177.535937529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-19098716.46799669</v>
      </c>
      <c r="AN45" s="20">
        <f>Summary!I45</f>
        <v>13307072.301646383</v>
      </c>
      <c r="AP45" s="12">
        <v>1</v>
      </c>
    </row>
    <row r="46" spans="1:42" x14ac:dyDescent="0.3">
      <c r="A46">
        <v>42</v>
      </c>
      <c r="B46" t="str">
        <f>Summary!B46</f>
        <v>MarinusPortlandSnowy</v>
      </c>
      <c r="C46" t="str">
        <f>Summary!C46</f>
        <v>Wind</v>
      </c>
      <c r="D46" s="104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95337598.474898815</v>
      </c>
      <c r="H46" s="73">
        <f>SUMIFS(AM$5:AM46,$F$5:$F46,$F46,$D$5:$D46,$D46)</f>
        <v>-45925279.875473231</v>
      </c>
      <c r="I46" s="20">
        <f>SUMIFS(AN$5:AN46,$F$5:$F46,$F46,$D$5:$D46,$D46)</f>
        <v>57092729.673583418</v>
      </c>
      <c r="J46" s="73">
        <f t="shared" si="0"/>
        <v>57092729.673583418</v>
      </c>
      <c r="K46" s="73">
        <f t="shared" si="1"/>
        <v>152430328.14848223</v>
      </c>
      <c r="L46" s="73">
        <f t="shared" si="2"/>
        <v>106505048.273009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46054992.945067793</v>
      </c>
      <c r="Q46" s="73">
        <f>P46/SUMIFS(FinParameters!$H$8:$H$39,FinParameters!$B$8:$B$39,Financials!$E46,FinParameters!$C$8:$C$39,Financials!$F46)</f>
        <v>23633493.514819447</v>
      </c>
      <c r="R46" s="73">
        <f t="shared" si="15"/>
        <v>-2977454.8564802967</v>
      </c>
      <c r="S46" s="12">
        <f t="shared" si="4"/>
        <v>-6.0724173276666189E-2</v>
      </c>
      <c r="T46" s="114">
        <f t="shared" si="5"/>
        <v>95337598.474898815</v>
      </c>
      <c r="U46" s="73">
        <f>T46/SUMIFS(FinParameters!$L$8:$L$39,FinParameters!$B$8:$B$39,Financials!$E46,FinParameters!$C$8:$C$39,Financials!$F46)</f>
        <v>80204207.193274379</v>
      </c>
      <c r="V46" s="73">
        <f t="shared" si="6"/>
        <v>80204207.193274379</v>
      </c>
      <c r="W46" s="12"/>
      <c r="X46" s="73">
        <f t="shared" si="7"/>
        <v>141392591.41996661</v>
      </c>
      <c r="Y46" s="73">
        <f t="shared" si="8"/>
        <v>103837700.70809382</v>
      </c>
      <c r="Z46" s="73">
        <f t="shared" si="8"/>
        <v>77226752.336794078</v>
      </c>
      <c r="AA46" s="12">
        <f t="shared" si="9"/>
        <v>1.5750131963502709</v>
      </c>
      <c r="AB46" s="114">
        <f t="shared" si="10"/>
        <v>-45925279.875473231</v>
      </c>
      <c r="AC46" s="73">
        <f>AB46/SUMIFS(FinParameters!$L$8:$L$39,FinParameters!$B$8:$B$39,Financials!$E46,FinParameters!$C$8:$C$39,Financials!$F46)</f>
        <v>-38635341.370711811</v>
      </c>
      <c r="AD46" s="73">
        <f t="shared" si="11"/>
        <v>-38635341.370711811</v>
      </c>
      <c r="AE46" s="12"/>
      <c r="AF46" s="73">
        <f t="shared" si="12"/>
        <v>95467311.544493377</v>
      </c>
      <c r="AG46" s="73">
        <f t="shared" si="13"/>
        <v>65202359.337382011</v>
      </c>
      <c r="AH46" s="73">
        <f t="shared" si="13"/>
        <v>38591410.966082267</v>
      </c>
      <c r="AI46" s="12">
        <f t="shared" si="14"/>
        <v>0.78705862538773408</v>
      </c>
      <c r="AL46" s="73">
        <f>Summary!G46</f>
        <v>10758120.660301276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-9245969.2385994438</v>
      </c>
      <c r="AN46" s="20">
        <f>Summary!I46</f>
        <v>9517378.4011404775</v>
      </c>
      <c r="AP46" s="12">
        <v>1</v>
      </c>
    </row>
    <row r="47" spans="1:42" x14ac:dyDescent="0.3">
      <c r="A47">
        <v>43</v>
      </c>
      <c r="B47" t="str">
        <f>Summary!B47</f>
        <v>MarinusPortlandSnowy</v>
      </c>
      <c r="C47" t="str">
        <f>Summary!C47</f>
        <v>Wind</v>
      </c>
      <c r="D47" s="104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61072714.737942427</v>
      </c>
      <c r="H47" s="73">
        <f>SUMIFS(AM$5:AM47,$F$5:$F47,$F47,$D$5:$D47,$D47)</f>
        <v>-18803494.413345527</v>
      </c>
      <c r="I47" s="20">
        <f>SUMIFS(AN$5:AN47,$F$5:$F47,$F47,$D$5:$D47,$D47)</f>
        <v>46774607.163634315</v>
      </c>
      <c r="J47" s="73">
        <f t="shared" si="0"/>
        <v>46774607.163634315</v>
      </c>
      <c r="K47" s="73">
        <f t="shared" si="1"/>
        <v>107847321.90157674</v>
      </c>
      <c r="L47" s="73">
        <f t="shared" si="2"/>
        <v>89043827.488231212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35736870.43511869</v>
      </c>
      <c r="Q47" s="73">
        <f>P47/SUMIFS(FinParameters!$H$8:$H$39,FinParameters!$B$8:$B$39,Financials!$E47,FinParameters!$C$8:$C$39,Financials!$F47)</f>
        <v>18338665.183940072</v>
      </c>
      <c r="R47" s="73">
        <f t="shared" si="15"/>
        <v>-13295577.3664294</v>
      </c>
      <c r="S47" s="12">
        <f t="shared" si="4"/>
        <v>-0.27115875226628233</v>
      </c>
      <c r="T47" s="114">
        <f t="shared" si="5"/>
        <v>61072714.737942427</v>
      </c>
      <c r="U47" s="73">
        <f>T47/SUMIFS(FinParameters!$L$8:$L$39,FinParameters!$B$8:$B$39,Financials!$E47,FinParameters!$C$8:$C$39,Financials!$F47)</f>
        <v>51378351.721197739</v>
      </c>
      <c r="V47" s="73">
        <f t="shared" si="6"/>
        <v>51378351.721197739</v>
      </c>
      <c r="W47" s="12"/>
      <c r="X47" s="73">
        <f t="shared" si="7"/>
        <v>96809585.173061118</v>
      </c>
      <c r="Y47" s="73">
        <f t="shared" si="8"/>
        <v>69717016.905137807</v>
      </c>
      <c r="Z47" s="73">
        <f t="shared" si="8"/>
        <v>38082774.354768336</v>
      </c>
      <c r="AA47" s="12">
        <f t="shared" si="9"/>
        <v>0.77668515569328678</v>
      </c>
      <c r="AB47" s="114">
        <f t="shared" si="10"/>
        <v>-18803494.413345527</v>
      </c>
      <c r="AC47" s="73">
        <f>AB47/SUMIFS(FinParameters!$L$8:$L$39,FinParameters!$B$8:$B$39,Financials!$E47,FinParameters!$C$8:$C$39,Financials!$F47)</f>
        <v>-15818726.148032885</v>
      </c>
      <c r="AD47" s="73">
        <f t="shared" si="11"/>
        <v>-15818726.148032885</v>
      </c>
      <c r="AE47" s="12"/>
      <c r="AF47" s="73">
        <f t="shared" si="12"/>
        <v>78006090.759715587</v>
      </c>
      <c r="AG47" s="73">
        <f t="shared" si="13"/>
        <v>53898290.757104918</v>
      </c>
      <c r="AH47" s="73">
        <f t="shared" si="13"/>
        <v>22264048.206735451</v>
      </c>
      <c r="AI47" s="12">
        <f t="shared" si="14"/>
        <v>0.45406764713942166</v>
      </c>
      <c r="AL47" s="73">
        <f>Summary!G47</f>
        <v>5754159.7703516325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-3889237.0770094427</v>
      </c>
      <c r="AN47" s="20">
        <f>Summary!I47</f>
        <v>7837280.4400042631</v>
      </c>
      <c r="AP47" s="12">
        <v>1</v>
      </c>
    </row>
    <row r="48" spans="1:42" x14ac:dyDescent="0.3">
      <c r="A48">
        <v>44</v>
      </c>
      <c r="B48" t="str">
        <f>Summary!B48</f>
        <v>MarinusPortlandSnowy</v>
      </c>
      <c r="C48" t="str">
        <f>Summary!C48</f>
        <v>Wind</v>
      </c>
      <c r="D48" s="104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36127275.084720947</v>
      </c>
      <c r="H48" s="73">
        <f>SUMIFS(AM$5:AM48,$F$5:$F48,$F48,$D$5:$D48,$D48)</f>
        <v>-48253.041018273398</v>
      </c>
      <c r="I48" s="20">
        <f>SUMIFS(AN$5:AN48,$F$5:$F48,$F48,$D$5:$D48,$D48)</f>
        <v>40441888.407472476</v>
      </c>
      <c r="J48" s="73">
        <f t="shared" si="0"/>
        <v>40441888.407472476</v>
      </c>
      <c r="K48" s="73">
        <f t="shared" si="1"/>
        <v>76569163.492193431</v>
      </c>
      <c r="L48" s="73">
        <f t="shared" si="2"/>
        <v>76520910.451175153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29404151.678956851</v>
      </c>
      <c r="Q48" s="73">
        <f>P48/SUMIFS(FinParameters!$H$8:$H$39,FinParameters!$B$8:$B$39,Financials!$E48,FinParameters!$C$8:$C$39,Financials!$F48)</f>
        <v>15088979.143743763</v>
      </c>
      <c r="R48" s="73">
        <f t="shared" si="15"/>
        <v>-19628296.122591238</v>
      </c>
      <c r="S48" s="12">
        <f t="shared" si="4"/>
        <v>-0.40031238501561239</v>
      </c>
      <c r="T48" s="114">
        <f t="shared" si="5"/>
        <v>36127275.084720947</v>
      </c>
      <c r="U48" s="73">
        <f>T48/SUMIFS(FinParameters!$L$8:$L$39,FinParameters!$B$8:$B$39,Financials!$E48,FinParameters!$C$8:$C$39,Financials!$F48)</f>
        <v>30392620.567071121</v>
      </c>
      <c r="V48" s="73">
        <f t="shared" si="6"/>
        <v>30392620.567071121</v>
      </c>
      <c r="W48" s="12"/>
      <c r="X48" s="73">
        <f t="shared" si="7"/>
        <v>65531426.763677806</v>
      </c>
      <c r="Y48" s="73">
        <f t="shared" si="8"/>
        <v>45481599.710814886</v>
      </c>
      <c r="Z48" s="73">
        <f t="shared" si="8"/>
        <v>10764324.444479883</v>
      </c>
      <c r="AA48" s="12">
        <f t="shared" si="9"/>
        <v>0.21953471480858891</v>
      </c>
      <c r="AB48" s="114">
        <f t="shared" si="10"/>
        <v>-48253.041018273398</v>
      </c>
      <c r="AC48" s="73">
        <f>AB48/SUMIFS(FinParameters!$L$8:$L$39,FinParameters!$B$8:$B$39,Financials!$E48,FinParameters!$C$8:$C$39,Financials!$F48)</f>
        <v>-40593.60589572764</v>
      </c>
      <c r="AD48" s="73">
        <f t="shared" si="11"/>
        <v>-40593.60589572764</v>
      </c>
      <c r="AE48" s="12"/>
      <c r="AF48" s="73">
        <f t="shared" si="12"/>
        <v>65483173.722659536</v>
      </c>
      <c r="AG48" s="73">
        <f t="shared" si="13"/>
        <v>45441006.104919158</v>
      </c>
      <c r="AH48" s="73">
        <f t="shared" si="13"/>
        <v>10723730.838584155</v>
      </c>
      <c r="AI48" s="12">
        <f t="shared" si="14"/>
        <v>0.21870682210251752</v>
      </c>
      <c r="AL48" s="73">
        <f>Summary!G48</f>
        <v>2360271.5198300397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-64916.591190436506</v>
      </c>
      <c r="AN48" s="20">
        <f>Summary!I48</f>
        <v>6801978.8464209298</v>
      </c>
      <c r="AP48" s="12">
        <v>1</v>
      </c>
    </row>
    <row r="49" spans="1:42" x14ac:dyDescent="0.3">
      <c r="A49">
        <v>45</v>
      </c>
      <c r="B49" t="str">
        <f>Summary!B49</f>
        <v>MarinusPortlandSnowy</v>
      </c>
      <c r="C49" t="str">
        <f>Summary!C49</f>
        <v>Wind</v>
      </c>
      <c r="D49" s="104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19675760.33677334</v>
      </c>
      <c r="H49" s="73">
        <f>SUMIFS(AM$5:AM49,$F$5:$F49,$F49,$D$5:$D49,$D49)</f>
        <v>17183623.641291279</v>
      </c>
      <c r="I49" s="20">
        <f>SUMIFS(AN$5:AN49,$F$5:$F49,$F49,$D$5:$D49,$D49)</f>
        <v>35037900.021803938</v>
      </c>
      <c r="J49" s="73">
        <f t="shared" si="0"/>
        <v>35037900.021803938</v>
      </c>
      <c r="K49" s="73">
        <f t="shared" si="1"/>
        <v>54713660.358577281</v>
      </c>
      <c r="L49" s="73">
        <f t="shared" si="2"/>
        <v>71897283.999868557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24000163.293288313</v>
      </c>
      <c r="Q49" s="73">
        <f>P49/SUMIFS(FinParameters!$H$8:$H$39,FinParameters!$B$8:$B$39,Financials!$E49,FinParameters!$C$8:$C$39,Financials!$F49)</f>
        <v>12315878.632813504</v>
      </c>
      <c r="R49" s="73">
        <f t="shared" si="15"/>
        <v>-25032284.508259777</v>
      </c>
      <c r="S49" s="12">
        <f t="shared" si="4"/>
        <v>-0.51052487955678683</v>
      </c>
      <c r="T49" s="114">
        <f t="shared" si="5"/>
        <v>19675760.33677334</v>
      </c>
      <c r="U49" s="73">
        <f>T49/SUMIFS(FinParameters!$L$8:$L$39,FinParameters!$B$8:$B$39,Financials!$E49,FinParameters!$C$8:$C$39,Financials!$F49)</f>
        <v>16552533.14516064</v>
      </c>
      <c r="V49" s="73">
        <f t="shared" si="6"/>
        <v>16552533.14516064</v>
      </c>
      <c r="W49" s="12"/>
      <c r="X49" s="73">
        <f t="shared" si="7"/>
        <v>43675923.630061656</v>
      </c>
      <c r="Y49" s="73">
        <f t="shared" si="8"/>
        <v>28868411.777974144</v>
      </c>
      <c r="Z49" s="73">
        <f t="shared" si="8"/>
        <v>-8479751.3630991373</v>
      </c>
      <c r="AA49" s="12">
        <f t="shared" si="9"/>
        <v>-0.17294162831559487</v>
      </c>
      <c r="AB49" s="114">
        <f t="shared" si="10"/>
        <v>17183623.641291279</v>
      </c>
      <c r="AC49" s="73">
        <f>AB49/SUMIFS(FinParameters!$L$8:$L$39,FinParameters!$B$8:$B$39,Financials!$E49,FinParameters!$C$8:$C$39,Financials!$F49)</f>
        <v>14455985.182175908</v>
      </c>
      <c r="AD49" s="73">
        <f t="shared" si="11"/>
        <v>14455985.182175908</v>
      </c>
      <c r="AE49" s="12"/>
      <c r="AF49" s="73">
        <f t="shared" si="12"/>
        <v>60859547.271352932</v>
      </c>
      <c r="AG49" s="73">
        <f t="shared" si="13"/>
        <v>43324396.960150048</v>
      </c>
      <c r="AH49" s="73">
        <f t="shared" si="13"/>
        <v>5976233.8190767709</v>
      </c>
      <c r="AI49" s="12">
        <f t="shared" si="14"/>
        <v>0.12188324440306821</v>
      </c>
      <c r="AL49" s="73">
        <f>Summary!G49</f>
        <v>-176601.45051009255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3393628.9151665373</v>
      </c>
      <c r="AN49" s="20">
        <f>Summary!I49</f>
        <v>5903059.5583374519</v>
      </c>
      <c r="AP49" s="12">
        <v>1</v>
      </c>
    </row>
    <row r="50" spans="1:42" x14ac:dyDescent="0.3">
      <c r="A50">
        <v>46</v>
      </c>
      <c r="B50" t="str">
        <f>Summary!B50</f>
        <v>MarinusPortlandSnowy</v>
      </c>
      <c r="C50" t="str">
        <f>Summary!C50</f>
        <v>Wind</v>
      </c>
      <c r="D50" s="104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1037861.1694860626</v>
      </c>
      <c r="H50" s="73">
        <f>SUMIFS(AM$5:AM50,$F$5:$F50,$F50,$D$5:$D50,$D50)</f>
        <v>40400179.495953985</v>
      </c>
      <c r="I50" s="20">
        <f>SUMIFS(AN$5:AN50,$F$5:$F50,$F50,$D$5:$D50,$D50)</f>
        <v>28004302.800182238</v>
      </c>
      <c r="J50" s="73">
        <f t="shared" si="0"/>
        <v>28004302.800182238</v>
      </c>
      <c r="K50" s="73">
        <f t="shared" si="1"/>
        <v>29042163.969668299</v>
      </c>
      <c r="L50" s="73">
        <f t="shared" si="2"/>
        <v>69442343.465622276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16966566.071666613</v>
      </c>
      <c r="Q50" s="73">
        <f>P50/SUMIFS(FinParameters!$H$8:$H$39,FinParameters!$B$8:$B$39,Financials!$E50,FinParameters!$C$8:$C$39,Financials!$F50)</f>
        <v>8706531.1181733869</v>
      </c>
      <c r="R50" s="73">
        <f t="shared" si="15"/>
        <v>-32065881.729881477</v>
      </c>
      <c r="S50" s="12">
        <f t="shared" si="4"/>
        <v>-0.65397268885419724</v>
      </c>
      <c r="T50" s="114">
        <f t="shared" si="5"/>
        <v>1037861.1694860626</v>
      </c>
      <c r="U50" s="73">
        <f>T50/SUMIFS(FinParameters!$L$8:$L$39,FinParameters!$B$8:$B$39,Financials!$E50,FinParameters!$C$8:$C$39,Financials!$F50)</f>
        <v>873116.52073164494</v>
      </c>
      <c r="V50" s="73">
        <f t="shared" si="6"/>
        <v>873116.52073164494</v>
      </c>
      <c r="W50" s="12"/>
      <c r="X50" s="73">
        <f t="shared" si="7"/>
        <v>18004427.241152674</v>
      </c>
      <c r="Y50" s="73">
        <f t="shared" si="8"/>
        <v>9579647.6389050316</v>
      </c>
      <c r="Z50" s="73">
        <f t="shared" si="8"/>
        <v>-31192765.20914983</v>
      </c>
      <c r="AA50" s="12">
        <f t="shared" si="9"/>
        <v>-0.63616577608766633</v>
      </c>
      <c r="AB50" s="114">
        <f t="shared" si="10"/>
        <v>40400179.495953985</v>
      </c>
      <c r="AC50" s="73">
        <f>AB50/SUMIFS(FinParameters!$L$8:$L$39,FinParameters!$B$8:$B$39,Financials!$E50,FinParameters!$C$8:$C$39,Financials!$F50)</f>
        <v>33987266.501076065</v>
      </c>
      <c r="AD50" s="73">
        <f t="shared" si="11"/>
        <v>33987266.501076065</v>
      </c>
      <c r="AE50" s="12"/>
      <c r="AF50" s="73">
        <f t="shared" si="12"/>
        <v>58404606.737106659</v>
      </c>
      <c r="AG50" s="73">
        <f t="shared" si="13"/>
        <v>43566914.139981098</v>
      </c>
      <c r="AH50" s="73">
        <f t="shared" si="13"/>
        <v>2794501.291926235</v>
      </c>
      <c r="AI50" s="12">
        <f t="shared" si="14"/>
        <v>5.6992897911941585E-2</v>
      </c>
      <c r="AL50" s="73">
        <f>Summary!G50</f>
        <v>-2794438.0940456348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8015781.8570509814</v>
      </c>
      <c r="AN50" s="20">
        <f>Summary!I50</f>
        <v>4713789.0752817364</v>
      </c>
      <c r="AP50" s="12">
        <v>1</v>
      </c>
    </row>
    <row r="51" spans="1:42" x14ac:dyDescent="0.3">
      <c r="A51">
        <v>47</v>
      </c>
      <c r="B51" t="str">
        <f>Summary!B51</f>
        <v>MarinusPortlandSnowy</v>
      </c>
      <c r="C51" t="str">
        <f>Summary!C51</f>
        <v>Wind</v>
      </c>
      <c r="D51" s="104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-26725288.031562041</v>
      </c>
      <c r="H51" s="73">
        <f>SUMIFS(AM$5:AM51,$F$5:$F51,$F51,$D$5:$D51,$D51)</f>
        <v>84313529.013351649</v>
      </c>
      <c r="I51" s="20">
        <f>SUMIFS(AN$5:AN51,$F$5:$F51,$F51,$D$5:$D51,$D51)</f>
        <v>16601073.271765161</v>
      </c>
      <c r="J51" s="73">
        <f t="shared" si="0"/>
        <v>16601073.271765161</v>
      </c>
      <c r="K51" s="73">
        <f t="shared" si="1"/>
        <v>-10124214.75979688</v>
      </c>
      <c r="L51" s="73">
        <f t="shared" si="2"/>
        <v>74189314.253554761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5563336.5432495363</v>
      </c>
      <c r="Q51" s="73">
        <f>P51/SUMIFS(FinParameters!$H$8:$H$39,FinParameters!$B$8:$B$39,Financials!$E51,FinParameters!$C$8:$C$39,Financials!$F51)</f>
        <v>2854871.3116180548</v>
      </c>
      <c r="R51" s="73">
        <f t="shared" si="15"/>
        <v>-43469111.258298561</v>
      </c>
      <c r="S51" s="12">
        <f t="shared" si="4"/>
        <v>-0.88653765429443065</v>
      </c>
      <c r="T51" s="114">
        <f t="shared" si="5"/>
        <v>-26725288.031562041</v>
      </c>
      <c r="U51" s="73">
        <f>T51/SUMIFS(FinParameters!$L$8:$L$39,FinParameters!$B$8:$B$39,Financials!$E51,FinParameters!$C$8:$C$39,Financials!$F51)</f>
        <v>-22483055.718544133</v>
      </c>
      <c r="V51" s="73">
        <f t="shared" si="6"/>
        <v>-22483055.718544133</v>
      </c>
      <c r="W51" s="12"/>
      <c r="X51" s="73">
        <f t="shared" si="7"/>
        <v>-21161951.488312505</v>
      </c>
      <c r="Y51" s="73">
        <f t="shared" si="8"/>
        <v>-19628184.406926077</v>
      </c>
      <c r="Z51" s="73">
        <f t="shared" si="8"/>
        <v>-65952166.976842694</v>
      </c>
      <c r="AA51" s="12">
        <f t="shared" si="9"/>
        <v>-1.3450718847195795</v>
      </c>
      <c r="AB51" s="114">
        <f t="shared" si="10"/>
        <v>84313529.013351649</v>
      </c>
      <c r="AC51" s="73">
        <f>AB51/SUMIFS(FinParameters!$L$8:$L$39,FinParameters!$B$8:$B$39,Financials!$E51,FinParameters!$C$8:$C$39,Financials!$F51)</f>
        <v>70930040.806129962</v>
      </c>
      <c r="AD51" s="73">
        <f t="shared" si="11"/>
        <v>70930040.806129962</v>
      </c>
      <c r="AE51" s="12"/>
      <c r="AF51" s="73">
        <f t="shared" si="12"/>
        <v>63151577.525039144</v>
      </c>
      <c r="AG51" s="73">
        <f t="shared" si="13"/>
        <v>51301856.399203882</v>
      </c>
      <c r="AH51" s="73">
        <f t="shared" si="13"/>
        <v>4977873.8292872682</v>
      </c>
      <c r="AI51" s="12">
        <f t="shared" si="14"/>
        <v>0.10152203392811449</v>
      </c>
      <c r="AL51" s="73">
        <f>Summary!G51</f>
        <v>-7214547.3325086534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17230955.848667495</v>
      </c>
      <c r="AN51" s="20">
        <f>Summary!I51</f>
        <v>3059627.2874741633</v>
      </c>
      <c r="AP51" s="12">
        <v>1</v>
      </c>
    </row>
    <row r="52" spans="1:42" x14ac:dyDescent="0.3">
      <c r="A52">
        <v>48</v>
      </c>
      <c r="B52" t="str">
        <f>Summary!B52</f>
        <v>MarinusPortlandSnowy</v>
      </c>
      <c r="C52" t="str">
        <f>Summary!C52</f>
        <v>Wind</v>
      </c>
      <c r="D52" s="104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41491293.190224186</v>
      </c>
      <c r="H52" s="73">
        <f>SUMIFS(AM$5:AM52,$F$5:$F52,$F52,$D$5:$D52,$D52)</f>
        <v>-1237508.4816032317</v>
      </c>
      <c r="I52" s="20">
        <f>SUMIFS(AN$5:AN52,$F$5:$F52,$F52,$D$5:$D52,$D52)</f>
        <v>41252748.041104093</v>
      </c>
      <c r="J52" s="73">
        <f t="shared" si="0"/>
        <v>41252748.041104093</v>
      </c>
      <c r="K52" s="73">
        <f t="shared" si="1"/>
        <v>82744041.231328279</v>
      </c>
      <c r="L52" s="73">
        <f t="shared" si="2"/>
        <v>81506532.749725044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30215011.312588468</v>
      </c>
      <c r="Q52" s="73">
        <f>P52/SUMIFS(FinParameters!$H$8:$H$39,FinParameters!$B$8:$B$39,Financials!$E52,FinParameters!$C$8:$C$39,Financials!$F52)</f>
        <v>15505078.347487403</v>
      </c>
      <c r="R52" s="73">
        <f t="shared" si="15"/>
        <v>-18817436.488959622</v>
      </c>
      <c r="S52" s="12">
        <f t="shared" si="4"/>
        <v>-0.38377518016478673</v>
      </c>
      <c r="T52" s="114">
        <f t="shared" si="5"/>
        <v>41491293.190224186</v>
      </c>
      <c r="U52" s="73">
        <f>T52/SUMIFS(FinParameters!$L$8:$L$39,FinParameters!$B$8:$B$39,Financials!$E52,FinParameters!$C$8:$C$39,Financials!$F52)</f>
        <v>34905182.519589022</v>
      </c>
      <c r="V52" s="73">
        <f t="shared" si="6"/>
        <v>34905182.519589022</v>
      </c>
      <c r="W52" s="12"/>
      <c r="X52" s="73">
        <f t="shared" si="7"/>
        <v>71706304.502812654</v>
      </c>
      <c r="Y52" s="73">
        <f t="shared" si="8"/>
        <v>50410260.867076427</v>
      </c>
      <c r="Z52" s="73">
        <f t="shared" si="8"/>
        <v>16087746.0306294</v>
      </c>
      <c r="AA52" s="12">
        <f t="shared" si="9"/>
        <v>0.32810407703368755</v>
      </c>
      <c r="AB52" s="114">
        <f t="shared" si="10"/>
        <v>-1237508.4816032317</v>
      </c>
      <c r="AC52" s="73">
        <f>AB52/SUMIFS(FinParameters!$L$8:$L$39,FinParameters!$B$8:$B$39,Financials!$E52,FinParameters!$C$8:$C$39,Financials!$F52)</f>
        <v>-1041072.8636936679</v>
      </c>
      <c r="AD52" s="73">
        <f t="shared" si="11"/>
        <v>-1041072.8636936679</v>
      </c>
      <c r="AE52" s="12"/>
      <c r="AF52" s="73">
        <f t="shared" si="12"/>
        <v>70468796.021209419</v>
      </c>
      <c r="AG52" s="73">
        <f t="shared" si="13"/>
        <v>49369188.003382757</v>
      </c>
      <c r="AH52" s="73">
        <f t="shared" si="13"/>
        <v>15046673.166935733</v>
      </c>
      <c r="AI52" s="12">
        <f t="shared" si="14"/>
        <v>0.30687175210658496</v>
      </c>
      <c r="AL52" s="73">
        <f>Summary!G52</f>
        <v>2991995.7434511348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-321623.49582470855</v>
      </c>
      <c r="AN52" s="20">
        <f>Summary!I52</f>
        <v>6927732.7139653517</v>
      </c>
      <c r="AP52" s="12">
        <v>1</v>
      </c>
    </row>
    <row r="53" spans="1:42" x14ac:dyDescent="0.3">
      <c r="A53">
        <v>49</v>
      </c>
      <c r="B53" t="str">
        <f>Summary!B53</f>
        <v>MarinusPortlandSnowy</v>
      </c>
      <c r="C53" t="str">
        <f>Summary!C53</f>
        <v>Wind</v>
      </c>
      <c r="D53" s="104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164007596.85375571</v>
      </c>
      <c r="H53" s="73">
        <f>SUMIFS(AM$5:AM53,$F$5:$F53,$F53,$D$5:$D53,$D53)</f>
        <v>-126044067.81905408</v>
      </c>
      <c r="I53" s="20">
        <f>SUMIFS(AN$5:AN53,$F$5:$F53,$F53,$D$5:$D53,$D53)</f>
        <v>89059492.852550611</v>
      </c>
      <c r="J53" s="73">
        <f t="shared" si="0"/>
        <v>89059492.852550611</v>
      </c>
      <c r="K53" s="73">
        <f t="shared" si="1"/>
        <v>253067089.70630634</v>
      </c>
      <c r="L53" s="73">
        <f t="shared" si="2"/>
        <v>127023021.88725224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76262062.705822095</v>
      </c>
      <c r="Q53" s="73">
        <f>P53/SUMIFS(FinParameters!$H$8:$H$39,FinParameters!$B$8:$B$39,Financials!$E53,FinParameters!$C$8:$C$39,Financials!$F53)</f>
        <v>35576815.082283452</v>
      </c>
      <c r="R53" s="73">
        <f t="shared" si="15"/>
        <v>23427737.637691554</v>
      </c>
      <c r="S53" s="12">
        <f t="shared" si="4"/>
        <v>0.44341888738961244</v>
      </c>
      <c r="T53" s="114">
        <f t="shared" si="5"/>
        <v>164007596.85375571</v>
      </c>
      <c r="U53" s="73">
        <f>T53/SUMIFS(FinParameters!$L$8:$L$39,FinParameters!$B$8:$B$39,Financials!$E53,FinParameters!$C$8:$C$39,Financials!$F53)</f>
        <v>134608672.70501608</v>
      </c>
      <c r="V53" s="73">
        <f t="shared" si="6"/>
        <v>134608672.70501608</v>
      </c>
      <c r="W53" s="12"/>
      <c r="X53" s="73">
        <f t="shared" si="7"/>
        <v>240269659.55957782</v>
      </c>
      <c r="Y53" s="73">
        <f t="shared" si="8"/>
        <v>170185487.78729951</v>
      </c>
      <c r="Z53" s="73">
        <f t="shared" si="8"/>
        <v>158036410.34270763</v>
      </c>
      <c r="AA53" s="12">
        <f t="shared" si="9"/>
        <v>2.9911692850986107</v>
      </c>
      <c r="AB53" s="114">
        <f t="shared" si="10"/>
        <v>-126044067.81905408</v>
      </c>
      <c r="AC53" s="73">
        <f>AB53/SUMIFS(FinParameters!$L$8:$L$39,FinParameters!$B$8:$B$39,Financials!$E53,FinParameters!$C$8:$C$39,Financials!$F53)</f>
        <v>-103450236.43382144</v>
      </c>
      <c r="AD53" s="73">
        <f t="shared" si="11"/>
        <v>-103450236.43382144</v>
      </c>
      <c r="AE53" s="12"/>
      <c r="AF53" s="73">
        <f t="shared" si="12"/>
        <v>114225591.74052374</v>
      </c>
      <c r="AG53" s="73">
        <f t="shared" si="13"/>
        <v>66735251.353478074</v>
      </c>
      <c r="AH53" s="73">
        <f t="shared" si="13"/>
        <v>54586173.908886194</v>
      </c>
      <c r="AI53" s="12">
        <f t="shared" si="14"/>
        <v>1.0331573998247658</v>
      </c>
      <c r="AL53" s="73">
        <f>Summary!G53</f>
        <v>15337436.277853223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-17843246.009698275</v>
      </c>
      <c r="AN53" s="20">
        <f>Summary!I53</f>
        <v>11890769.133047597</v>
      </c>
      <c r="AP53" s="12">
        <v>1</v>
      </c>
    </row>
    <row r="54" spans="1:42" x14ac:dyDescent="0.3">
      <c r="A54">
        <v>50</v>
      </c>
      <c r="B54" t="str">
        <f>Summary!B54</f>
        <v>MarinusPortlandSnowy</v>
      </c>
      <c r="C54" t="str">
        <f>Summary!C54</f>
        <v>Wind</v>
      </c>
      <c r="D54" s="104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103394773.81024171</v>
      </c>
      <c r="H54" s="73">
        <f>SUMIFS(AM$5:AM54,$F$5:$F54,$F54,$D$5:$D54,$D54)</f>
        <v>-54378058.690815911</v>
      </c>
      <c r="I54" s="20">
        <f>SUMIFS(AN$5:AN54,$F$5:$F54,$F54,$D$5:$D54,$D54)</f>
        <v>65747651.294518411</v>
      </c>
      <c r="J54" s="73">
        <f t="shared" si="0"/>
        <v>65747651.294518411</v>
      </c>
      <c r="K54" s="73">
        <f t="shared" si="1"/>
        <v>169142425.10476011</v>
      </c>
      <c r="L54" s="73">
        <f t="shared" si="2"/>
        <v>114764366.41394421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52950221.147789896</v>
      </c>
      <c r="Q54" s="73">
        <f>P54/SUMIFS(FinParameters!$H$8:$H$39,FinParameters!$B$8:$B$39,Financials!$E54,FinParameters!$C$8:$C$39,Financials!$F54)</f>
        <v>24701668.949181471</v>
      </c>
      <c r="R54" s="73">
        <f t="shared" si="15"/>
        <v>115896.07965935394</v>
      </c>
      <c r="S54" s="12">
        <f t="shared" si="4"/>
        <v>2.1935754740862964E-3</v>
      </c>
      <c r="T54" s="114">
        <f t="shared" si="5"/>
        <v>103394773.81024171</v>
      </c>
      <c r="U54" s="73">
        <f>T54/SUMIFS(FinParameters!$L$8:$L$39,FinParameters!$B$8:$B$39,Financials!$E54,FinParameters!$C$8:$C$39,Financials!$F54)</f>
        <v>84860906.044751182</v>
      </c>
      <c r="V54" s="73">
        <f t="shared" si="6"/>
        <v>84860906.044751182</v>
      </c>
      <c r="W54" s="12"/>
      <c r="X54" s="73">
        <f t="shared" si="7"/>
        <v>156344994.95803159</v>
      </c>
      <c r="Y54" s="73">
        <f t="shared" si="8"/>
        <v>109562574.99393265</v>
      </c>
      <c r="Z54" s="73">
        <f t="shared" si="8"/>
        <v>84976802.12441054</v>
      </c>
      <c r="AA54" s="12">
        <f t="shared" si="9"/>
        <v>1.6083635404603327</v>
      </c>
      <c r="AB54" s="114">
        <f t="shared" si="10"/>
        <v>-54378058.690815911</v>
      </c>
      <c r="AC54" s="73">
        <f>AB54/SUMIFS(FinParameters!$L$8:$L$39,FinParameters!$B$8:$B$39,Financials!$E54,FinParameters!$C$8:$C$39,Financials!$F54)</f>
        <v>-44630605.197960213</v>
      </c>
      <c r="AD54" s="73">
        <f t="shared" si="11"/>
        <v>-44630605.197960213</v>
      </c>
      <c r="AE54" s="12"/>
      <c r="AF54" s="73">
        <f t="shared" si="12"/>
        <v>101966936.26721568</v>
      </c>
      <c r="AG54" s="73">
        <f t="shared" si="13"/>
        <v>64931969.795972437</v>
      </c>
      <c r="AH54" s="73">
        <f t="shared" si="13"/>
        <v>40346196.926450327</v>
      </c>
      <c r="AI54" s="12">
        <f t="shared" si="14"/>
        <v>0.76363608079450984</v>
      </c>
      <c r="AL54" s="73">
        <f>Summary!G54</f>
        <v>8057175.3353429055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-8452778.8153426778</v>
      </c>
      <c r="AN54" s="20">
        <f>Summary!I54</f>
        <v>8654921.6209349912</v>
      </c>
      <c r="AP54" s="12">
        <v>1</v>
      </c>
    </row>
    <row r="55" spans="1:42" x14ac:dyDescent="0.3">
      <c r="A55">
        <v>51</v>
      </c>
      <c r="B55" t="str">
        <f>Summary!B55</f>
        <v>MarinusPortlandSnowy</v>
      </c>
      <c r="C55" t="str">
        <f>Summary!C55</f>
        <v>Wind</v>
      </c>
      <c r="D55" s="104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64517797.7913322</v>
      </c>
      <c r="H55" s="73">
        <f>SUMIFS(AM$5:AM55,$F$5:$F55,$F55,$D$5:$D55,$D55)</f>
        <v>-22477501.053571384</v>
      </c>
      <c r="I55" s="20">
        <f>SUMIFS(AN$5:AN55,$F$5:$F55,$F55,$D$5:$D55,$D55)</f>
        <v>53953695.750884213</v>
      </c>
      <c r="J55" s="73">
        <f t="shared" si="0"/>
        <v>53953695.750884213</v>
      </c>
      <c r="K55" s="73">
        <f t="shared" si="1"/>
        <v>118471493.54221642</v>
      </c>
      <c r="L55" s="73">
        <f t="shared" si="2"/>
        <v>95993992.488645017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41156265.604155697</v>
      </c>
      <c r="Q55" s="73">
        <f>P55/SUMIFS(FinParameters!$H$8:$H$39,FinParameters!$B$8:$B$39,Financials!$E55,FinParameters!$C$8:$C$39,Financials!$F55)</f>
        <v>19199701.646210622</v>
      </c>
      <c r="R55" s="73">
        <f t="shared" si="15"/>
        <v>-11678059.463974845</v>
      </c>
      <c r="S55" s="12">
        <f t="shared" si="4"/>
        <v>-0.22103167682970942</v>
      </c>
      <c r="T55" s="114">
        <f t="shared" si="5"/>
        <v>64517797.7913322</v>
      </c>
      <c r="U55" s="73">
        <f>T55/SUMIFS(FinParameters!$L$8:$L$39,FinParameters!$B$8:$B$39,Financials!$E55,FinParameters!$C$8:$C$39,Financials!$F55)</f>
        <v>52952761.293648385</v>
      </c>
      <c r="V55" s="73">
        <f t="shared" si="6"/>
        <v>52952761.293648385</v>
      </c>
      <c r="W55" s="12"/>
      <c r="X55" s="73">
        <f t="shared" si="7"/>
        <v>105674063.3954879</v>
      </c>
      <c r="Y55" s="73">
        <f t="shared" si="8"/>
        <v>72152462.939859003</v>
      </c>
      <c r="Z55" s="73">
        <f t="shared" si="8"/>
        <v>41274701.829673544</v>
      </c>
      <c r="AA55" s="12">
        <f t="shared" si="9"/>
        <v>0.78120997621242039</v>
      </c>
      <c r="AB55" s="114">
        <f t="shared" si="10"/>
        <v>-22477501.053571384</v>
      </c>
      <c r="AC55" s="73">
        <f>AB55/SUMIFS(FinParameters!$L$8:$L$39,FinParameters!$B$8:$B$39,Financials!$E55,FinParameters!$C$8:$C$39,Financials!$F55)</f>
        <v>-18448331.910166375</v>
      </c>
      <c r="AD55" s="73">
        <f t="shared" si="11"/>
        <v>-18448331.910166375</v>
      </c>
      <c r="AE55" s="12"/>
      <c r="AF55" s="73">
        <f t="shared" si="12"/>
        <v>83196562.341916516</v>
      </c>
      <c r="AG55" s="73">
        <f t="shared" si="13"/>
        <v>53704131.029692627</v>
      </c>
      <c r="AH55" s="73">
        <f t="shared" si="13"/>
        <v>22826369.919507168</v>
      </c>
      <c r="AI55" s="12">
        <f t="shared" si="14"/>
        <v>0.43203674675643672</v>
      </c>
      <c r="AL55" s="73">
        <f>Summary!G55</f>
        <v>3445083.0533897723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-3674006.6402258575</v>
      </c>
      <c r="AN55" s="20">
        <f>Summary!I55</f>
        <v>7179088.5872498965</v>
      </c>
      <c r="AP55" s="12">
        <v>1</v>
      </c>
    </row>
    <row r="56" spans="1:42" x14ac:dyDescent="0.3">
      <c r="A56">
        <v>52</v>
      </c>
      <c r="B56" t="str">
        <f>Summary!B56</f>
        <v>MarinusPortlandSnowy</v>
      </c>
      <c r="C56" t="str">
        <f>Summary!C56</f>
        <v>Wind</v>
      </c>
      <c r="D56" s="104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36577387.834470935</v>
      </c>
      <c r="H56" s="73">
        <f>SUMIFS(AM$5:AM56,$F$5:$F56,$F56,$D$5:$D56,$D56)</f>
        <v>-136887.2854702253</v>
      </c>
      <c r="I56" s="20">
        <f>SUMIFS(AN$5:AN56,$F$5:$F56,$F56,$D$5:$D56,$D56)</f>
        <v>46783146.795948617</v>
      </c>
      <c r="J56" s="73">
        <f t="shared" si="0"/>
        <v>46783146.795948617</v>
      </c>
      <c r="K56" s="73">
        <f t="shared" si="1"/>
        <v>83360534.630419552</v>
      </c>
      <c r="L56" s="73">
        <f t="shared" si="2"/>
        <v>83223647.344949335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33985716.649220102</v>
      </c>
      <c r="Q56" s="73">
        <f>P56/SUMIFS(FinParameters!$H$8:$H$39,FinParameters!$B$8:$B$39,Financials!$E56,FinParameters!$C$8:$C$39,Financials!$F56)</f>
        <v>15854587.638577977</v>
      </c>
      <c r="R56" s="73">
        <f t="shared" si="15"/>
        <v>-18848608.41891044</v>
      </c>
      <c r="S56" s="12">
        <f t="shared" si="4"/>
        <v>-0.35674929876751371</v>
      </c>
      <c r="T56" s="114">
        <f t="shared" si="5"/>
        <v>36577387.834470935</v>
      </c>
      <c r="U56" s="73">
        <f>T56/SUMIFS(FinParameters!$L$8:$L$39,FinParameters!$B$8:$B$39,Financials!$E56,FinParameters!$C$8:$C$39,Financials!$F56)</f>
        <v>30020765.634442531</v>
      </c>
      <c r="V56" s="73">
        <f t="shared" si="6"/>
        <v>30020765.634442531</v>
      </c>
      <c r="W56" s="12"/>
      <c r="X56" s="73">
        <f t="shared" si="7"/>
        <v>70563104.483691037</v>
      </c>
      <c r="Y56" s="73">
        <f t="shared" si="8"/>
        <v>45875353.273020506</v>
      </c>
      <c r="Z56" s="73">
        <f t="shared" si="8"/>
        <v>11172157.215532091</v>
      </c>
      <c r="AA56" s="12">
        <f t="shared" si="9"/>
        <v>0.21145641968787243</v>
      </c>
      <c r="AB56" s="114">
        <f t="shared" si="10"/>
        <v>-136887.2854702253</v>
      </c>
      <c r="AC56" s="73">
        <f>AB56/SUMIFS(FinParameters!$L$8:$L$39,FinParameters!$B$8:$B$39,Financials!$E56,FinParameters!$C$8:$C$39,Financials!$F56)</f>
        <v>-112349.77013760021</v>
      </c>
      <c r="AD56" s="73">
        <f t="shared" si="11"/>
        <v>-112349.77013760021</v>
      </c>
      <c r="AE56" s="12"/>
      <c r="AF56" s="73">
        <f t="shared" si="12"/>
        <v>70426217.198220804</v>
      </c>
      <c r="AG56" s="73">
        <f t="shared" si="13"/>
        <v>45763003.502882905</v>
      </c>
      <c r="AH56" s="73">
        <f t="shared" si="13"/>
        <v>11059807.44539449</v>
      </c>
      <c r="AI56" s="12">
        <f t="shared" si="14"/>
        <v>0.20932996553155031</v>
      </c>
      <c r="AL56" s="73">
        <f>Summary!G56</f>
        <v>450112.74974998517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-88634.244451951905</v>
      </c>
      <c r="AN56" s="20">
        <f>Summary!I56</f>
        <v>6341258.3884761389</v>
      </c>
      <c r="AP56" s="12">
        <v>1</v>
      </c>
    </row>
    <row r="57" spans="1:42" x14ac:dyDescent="0.3">
      <c r="A57">
        <v>53</v>
      </c>
      <c r="B57" t="str">
        <f>Summary!B57</f>
        <v>MarinusPortlandSnowy</v>
      </c>
      <c r="C57" t="str">
        <f>Summary!C57</f>
        <v>Wind</v>
      </c>
      <c r="D57" s="104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17496060.69380448</v>
      </c>
      <c r="H57" s="73">
        <f>SUMIFS(AM$5:AM57,$F$5:$F57,$F57,$D$5:$D57,$D57)</f>
        <v>20340887.347839102</v>
      </c>
      <c r="I57" s="20">
        <f>SUMIFS(AN$5:AN57,$F$5:$F57,$F57,$D$5:$D57,$D57)</f>
        <v>40547937.058196634</v>
      </c>
      <c r="J57" s="73">
        <f t="shared" si="0"/>
        <v>40547937.058196634</v>
      </c>
      <c r="K57" s="73">
        <f t="shared" si="1"/>
        <v>58043997.752001114</v>
      </c>
      <c r="L57" s="73">
        <f t="shared" si="2"/>
        <v>78384885.099840224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27750506.911468118</v>
      </c>
      <c r="Q57" s="73">
        <f>P57/SUMIFS(FinParameters!$H$8:$H$39,FinParameters!$B$8:$B$39,Financials!$E57,FinParameters!$C$8:$C$39,Financials!$F57)</f>
        <v>12945816.278761083</v>
      </c>
      <c r="R57" s="73">
        <f t="shared" si="15"/>
        <v>-25083818.156662423</v>
      </c>
      <c r="S57" s="12">
        <f t="shared" si="4"/>
        <v>-0.47476367161530914</v>
      </c>
      <c r="T57" s="114">
        <f t="shared" si="5"/>
        <v>17496060.69380448</v>
      </c>
      <c r="U57" s="73">
        <f>T57/SUMIFS(FinParameters!$L$8:$L$39,FinParameters!$B$8:$B$39,Financials!$E57,FinParameters!$C$8:$C$39,Financials!$F57)</f>
        <v>14359831.817177756</v>
      </c>
      <c r="V57" s="73">
        <f t="shared" si="6"/>
        <v>14359831.817177756</v>
      </c>
      <c r="W57" s="12"/>
      <c r="X57" s="73">
        <f t="shared" si="7"/>
        <v>45246567.605272599</v>
      </c>
      <c r="Y57" s="73">
        <f t="shared" si="8"/>
        <v>27305648.095938839</v>
      </c>
      <c r="Z57" s="73">
        <f t="shared" si="8"/>
        <v>-10723986.339484667</v>
      </c>
      <c r="AA57" s="12">
        <f t="shared" si="9"/>
        <v>-0.20297384939915386</v>
      </c>
      <c r="AB57" s="114">
        <f t="shared" si="10"/>
        <v>20340887.347839102</v>
      </c>
      <c r="AC57" s="73">
        <f>AB57/SUMIFS(FinParameters!$L$8:$L$39,FinParameters!$B$8:$B$39,Financials!$E57,FinParameters!$C$8:$C$39,Financials!$F57)</f>
        <v>16694713.538034353</v>
      </c>
      <c r="AD57" s="73">
        <f t="shared" si="11"/>
        <v>16694713.538034353</v>
      </c>
      <c r="AE57" s="12"/>
      <c r="AF57" s="73">
        <f t="shared" si="12"/>
        <v>65587454.953111701</v>
      </c>
      <c r="AG57" s="73">
        <f t="shared" si="13"/>
        <v>44000361.633973196</v>
      </c>
      <c r="AH57" s="73">
        <f t="shared" si="13"/>
        <v>5970727.198549686</v>
      </c>
      <c r="AI57" s="12">
        <f t="shared" si="14"/>
        <v>0.11300848815330483</v>
      </c>
      <c r="AL57" s="73">
        <f>Summary!G57</f>
        <v>-2179699.6429688591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3157263.7065478223</v>
      </c>
      <c r="AN57" s="20">
        <f>Summary!I57</f>
        <v>5510037.0363926981</v>
      </c>
      <c r="AP57" s="12">
        <v>1</v>
      </c>
    </row>
    <row r="58" spans="1:42" x14ac:dyDescent="0.3">
      <c r="A58">
        <v>54</v>
      </c>
      <c r="B58" t="str">
        <f>Summary!B58</f>
        <v>MarinusPortlandSnowy</v>
      </c>
      <c r="C58" t="str">
        <f>Summary!C58</f>
        <v>Wind</v>
      </c>
      <c r="D58" s="104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-4094434.9763134932</v>
      </c>
      <c r="H58" s="73">
        <f>SUMIFS(AM$5:AM58,$F$5:$F58,$F58,$D$5:$D58,$D58)</f>
        <v>48096364.374328688</v>
      </c>
      <c r="I58" s="20">
        <f>SUMIFS(AN$5:AN58,$F$5:$F58,$F58,$D$5:$D58,$D58)</f>
        <v>32423301.492923185</v>
      </c>
      <c r="J58" s="73">
        <f t="shared" si="0"/>
        <v>32423301.492923185</v>
      </c>
      <c r="K58" s="73">
        <f t="shared" si="1"/>
        <v>28328866.516609691</v>
      </c>
      <c r="L58" s="73">
        <f t="shared" si="2"/>
        <v>76425230.890938371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19625871.34619467</v>
      </c>
      <c r="Q58" s="73">
        <f>P58/SUMIFS(FinParameters!$H$8:$H$39,FinParameters!$B$8:$B$39,Financials!$E58,FinParameters!$C$8:$C$39,Financials!$F58)</f>
        <v>9155613.8260465432</v>
      </c>
      <c r="R58" s="73">
        <f t="shared" si="15"/>
        <v>-33208453.721935872</v>
      </c>
      <c r="S58" s="12">
        <f t="shared" si="4"/>
        <v>-0.62853937623151512</v>
      </c>
      <c r="T58" s="114">
        <f t="shared" si="5"/>
        <v>-4094434.9763134932</v>
      </c>
      <c r="U58" s="73">
        <f>T58/SUMIFS(FinParameters!$L$8:$L$39,FinParameters!$B$8:$B$39,Financials!$E58,FinParameters!$C$8:$C$39,Financials!$F58)</f>
        <v>-3360493.4662264832</v>
      </c>
      <c r="V58" s="73">
        <f t="shared" si="6"/>
        <v>-3360493.4662264832</v>
      </c>
      <c r="W58" s="12"/>
      <c r="X58" s="73">
        <f t="shared" si="7"/>
        <v>15531436.369881175</v>
      </c>
      <c r="Y58" s="73">
        <f t="shared" si="8"/>
        <v>5795120.3598200604</v>
      </c>
      <c r="Z58" s="73">
        <f t="shared" si="8"/>
        <v>-36568947.188162357</v>
      </c>
      <c r="AA58" s="12">
        <f t="shared" si="9"/>
        <v>-0.69214373687950459</v>
      </c>
      <c r="AB58" s="114">
        <f t="shared" si="10"/>
        <v>48096364.374328688</v>
      </c>
      <c r="AC58" s="73">
        <f>AB58/SUMIFS(FinParameters!$L$8:$L$39,FinParameters!$B$8:$B$39,Financials!$E58,FinParameters!$C$8:$C$39,Financials!$F58)</f>
        <v>39474926.128807239</v>
      </c>
      <c r="AD58" s="73">
        <f t="shared" si="11"/>
        <v>39474926.128807239</v>
      </c>
      <c r="AE58" s="12"/>
      <c r="AF58" s="73">
        <f t="shared" si="12"/>
        <v>63627800.744209863</v>
      </c>
      <c r="AG58" s="73">
        <f t="shared" si="13"/>
        <v>45270046.4886273</v>
      </c>
      <c r="AH58" s="73">
        <f t="shared" si="13"/>
        <v>2905978.9406448826</v>
      </c>
      <c r="AI58" s="12">
        <f t="shared" si="14"/>
        <v>5.5001723536689182E-2</v>
      </c>
      <c r="AL58" s="73">
        <f>Summary!G58</f>
        <v>-5132296.1457995558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7696184.8783747032</v>
      </c>
      <c r="AN58" s="20">
        <f>Summary!I58</f>
        <v>4418998.6927409489</v>
      </c>
      <c r="AP58" s="12">
        <v>1</v>
      </c>
    </row>
    <row r="59" spans="1:42" x14ac:dyDescent="0.3">
      <c r="A59">
        <v>55</v>
      </c>
      <c r="B59" t="str">
        <f>Summary!B59</f>
        <v>MarinusPortlandSnowy</v>
      </c>
      <c r="C59" t="str">
        <f>Summary!C59</f>
        <v>Wind</v>
      </c>
      <c r="D59" s="104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-34903864.449345231</v>
      </c>
      <c r="H59" s="73">
        <f>SUMIFS(AM$5:AM59,$F$5:$F59,$F59,$D$5:$D59,$D59)</f>
        <v>100121595.10798295</v>
      </c>
      <c r="I59" s="20">
        <f>SUMIFS(AN$5:AN59,$F$5:$F59,$F59,$D$5:$D59,$D59)</f>
        <v>19452167.538328953</v>
      </c>
      <c r="J59" s="73">
        <f t="shared" si="0"/>
        <v>19452167.538328953</v>
      </c>
      <c r="K59" s="73">
        <f t="shared" si="1"/>
        <v>-15451696.911016278</v>
      </c>
      <c r="L59" s="73">
        <f t="shared" si="2"/>
        <v>84669898.196966678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6654737.3916004375</v>
      </c>
      <c r="Q59" s="73">
        <f>P59/SUMIFS(FinParameters!$H$8:$H$39,FinParameters!$B$8:$B$39,Financials!$E59,FinParameters!$C$8:$C$39,Financials!$F59)</f>
        <v>3104484.1065392727</v>
      </c>
      <c r="R59" s="73">
        <f t="shared" si="15"/>
        <v>-46179587.676530108</v>
      </c>
      <c r="S59" s="12">
        <f t="shared" si="4"/>
        <v>-0.87404518969402822</v>
      </c>
      <c r="T59" s="114">
        <f t="shared" si="5"/>
        <v>-34903864.449345231</v>
      </c>
      <c r="U59" s="73">
        <f>T59/SUMIFS(FinParameters!$L$8:$L$39,FinParameters!$B$8:$B$39,Financials!$E59,FinParameters!$C$8:$C$39,Financials!$F59)</f>
        <v>-28647227.054925092</v>
      </c>
      <c r="V59" s="73">
        <f t="shared" si="6"/>
        <v>-28647227.054925092</v>
      </c>
      <c r="W59" s="12"/>
      <c r="X59" s="73">
        <f t="shared" si="7"/>
        <v>-28249127.057744794</v>
      </c>
      <c r="Y59" s="73">
        <f t="shared" si="8"/>
        <v>-25542742.94838582</v>
      </c>
      <c r="Z59" s="73">
        <f t="shared" si="8"/>
        <v>-74826814.731455207</v>
      </c>
      <c r="AA59" s="12">
        <f t="shared" si="9"/>
        <v>-1.416253820503339</v>
      </c>
      <c r="AB59" s="114">
        <f t="shared" si="10"/>
        <v>100121595.10798295</v>
      </c>
      <c r="AC59" s="73">
        <f>AB59/SUMIFS(FinParameters!$L$8:$L$39,FinParameters!$B$8:$B$39,Financials!$E59,FinParameters!$C$8:$C$39,Financials!$F59)</f>
        <v>82174455.849213853</v>
      </c>
      <c r="AD59" s="73">
        <f t="shared" si="11"/>
        <v>82174455.849213853</v>
      </c>
      <c r="AE59" s="12"/>
      <c r="AF59" s="73">
        <f t="shared" si="12"/>
        <v>71872468.050238162</v>
      </c>
      <c r="AG59" s="73">
        <f t="shared" si="13"/>
        <v>56631712.900828034</v>
      </c>
      <c r="AH59" s="73">
        <f t="shared" si="13"/>
        <v>7347641.1177586466</v>
      </c>
      <c r="AI59" s="12">
        <f t="shared" si="14"/>
        <v>0.13906946115586352</v>
      </c>
      <c r="AL59" s="73">
        <f>Summary!G59</f>
        <v>-8178576.4177831905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15808066.094631298</v>
      </c>
      <c r="AN59" s="20">
        <f>Summary!I59</f>
        <v>2851094.2665637932</v>
      </c>
      <c r="AP59" s="12">
        <v>1</v>
      </c>
    </row>
    <row r="60" spans="1:42" x14ac:dyDescent="0.3">
      <c r="A60">
        <v>56</v>
      </c>
      <c r="B60" t="str">
        <f>Summary!B60</f>
        <v>MarinusPortlandSnowy</v>
      </c>
      <c r="C60" t="str">
        <f>Summary!C60</f>
        <v>Wind</v>
      </c>
      <c r="D60" s="104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42275516.516101323</v>
      </c>
      <c r="H60" s="73">
        <f>SUMIFS(AM$5:AM60,$F$5:$F60,$F60,$D$5:$D60,$D60)</f>
        <v>-1486529.9504331695</v>
      </c>
      <c r="I60" s="20">
        <f>SUMIFS(AN$5:AN60,$F$5:$F60,$F60,$D$5:$D60,$D60)</f>
        <v>47649225.291511111</v>
      </c>
      <c r="J60" s="73">
        <f t="shared" si="0"/>
        <v>47649225.291511111</v>
      </c>
      <c r="K60" s="73">
        <f t="shared" si="1"/>
        <v>89924741.807612434</v>
      </c>
      <c r="L60" s="73">
        <f t="shared" si="2"/>
        <v>88438211.857179254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34851795.144782595</v>
      </c>
      <c r="Q60" s="73">
        <f>P60/SUMIFS(FinParameters!$H$8:$H$39,FinParameters!$B$8:$B$39,Financials!$E60,FinParameters!$C$8:$C$39,Financials!$F60)</f>
        <v>16258619.648598824</v>
      </c>
      <c r="R60" s="73">
        <f t="shared" si="15"/>
        <v>-17982529.923347946</v>
      </c>
      <c r="S60" s="12">
        <f t="shared" si="4"/>
        <v>-0.34035695355546314</v>
      </c>
      <c r="T60" s="114">
        <f t="shared" si="5"/>
        <v>42275516.516101323</v>
      </c>
      <c r="U60" s="73">
        <f>T60/SUMIFS(FinParameters!$L$8:$L$39,FinParameters!$B$8:$B$39,Financials!$E60,FinParameters!$C$8:$C$39,Financials!$F60)</f>
        <v>34697485.209942393</v>
      </c>
      <c r="V60" s="73">
        <f t="shared" si="6"/>
        <v>34697485.209942393</v>
      </c>
      <c r="W60" s="12"/>
      <c r="X60" s="73">
        <f t="shared" si="7"/>
        <v>77127311.660883918</v>
      </c>
      <c r="Y60" s="73">
        <f t="shared" si="8"/>
        <v>50956104.85854122</v>
      </c>
      <c r="Z60" s="73">
        <f t="shared" si="8"/>
        <v>16714955.286594447</v>
      </c>
      <c r="AA60" s="12">
        <f t="shared" si="9"/>
        <v>0.31636545493938456</v>
      </c>
      <c r="AB60" s="114">
        <f t="shared" si="10"/>
        <v>-1486529.9504331695</v>
      </c>
      <c r="AC60" s="73">
        <f>AB60/SUMIFS(FinParameters!$L$8:$L$39,FinParameters!$B$8:$B$39,Financials!$E60,FinParameters!$C$8:$C$39,Financials!$F60)</f>
        <v>-1220064.3592289796</v>
      </c>
      <c r="AD60" s="73">
        <f t="shared" si="11"/>
        <v>-1220064.3592289796</v>
      </c>
      <c r="AE60" s="12"/>
      <c r="AF60" s="73">
        <f t="shared" si="12"/>
        <v>75640781.710450754</v>
      </c>
      <c r="AG60" s="73">
        <f t="shared" si="13"/>
        <v>49736040.499312244</v>
      </c>
      <c r="AH60" s="73">
        <f t="shared" si="13"/>
        <v>15494890.927365467</v>
      </c>
      <c r="AI60" s="12">
        <f t="shared" si="14"/>
        <v>0.29327318759886883</v>
      </c>
      <c r="AL60" s="73">
        <f>Summary!G60</f>
        <v>784223.32587714051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-249021.4688299378</v>
      </c>
      <c r="AN60" s="20">
        <f>Summary!I60</f>
        <v>6396477.2504070178</v>
      </c>
      <c r="AP60" s="12">
        <v>1</v>
      </c>
    </row>
    <row r="61" spans="1:42" x14ac:dyDescent="0.3">
      <c r="A61">
        <v>57</v>
      </c>
      <c r="B61" t="str">
        <f>Summary!B61</f>
        <v>MarinusPortlandSnowy</v>
      </c>
      <c r="C61" t="str">
        <f>Summary!C61</f>
        <v>Wind</v>
      </c>
      <c r="D61" s="104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183489589.8030073</v>
      </c>
      <c r="H61" s="73">
        <f>SUMIFS(AM$5:AM61,$F$5:$F61,$F61,$D$5:$D61,$D61)</f>
        <v>-146589412.34633994</v>
      </c>
      <c r="I61" s="20">
        <f>SUMIFS(AN$5:AN61,$F$5:$F61,$F61,$D$5:$D61,$D61)</f>
        <v>103786719.15084872</v>
      </c>
      <c r="J61" s="73">
        <f t="shared" si="0"/>
        <v>103786719.15084872</v>
      </c>
      <c r="K61" s="73">
        <f t="shared" si="1"/>
        <v>287276308.95385599</v>
      </c>
      <c r="L61" s="73">
        <f t="shared" si="2"/>
        <v>140686896.60751608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89200603.250451982</v>
      </c>
      <c r="Q61" s="73">
        <f>P61/SUMIFS(FinParameters!$H$8:$H$39,FinParameters!$B$8:$B$39,Financials!$E61,FinParameters!$C$8:$C$39,Financials!$F61)</f>
        <v>37829763.395905592</v>
      </c>
      <c r="R61" s="73">
        <f t="shared" si="15"/>
        <v>33143323.135877684</v>
      </c>
      <c r="S61" s="12">
        <f t="shared" si="4"/>
        <v>0.59124030042372266</v>
      </c>
      <c r="T61" s="114">
        <f t="shared" si="5"/>
        <v>183489589.8030073</v>
      </c>
      <c r="U61" s="73">
        <f>T61/SUMIFS(FinParameters!$L$8:$L$39,FinParameters!$B$8:$B$39,Financials!$E61,FinParameters!$C$8:$C$39,Financials!$F61)</f>
        <v>146925318.64460406</v>
      </c>
      <c r="V61" s="73">
        <f t="shared" si="6"/>
        <v>146925318.64460406</v>
      </c>
      <c r="W61" s="12"/>
      <c r="X61" s="73">
        <f t="shared" si="7"/>
        <v>272690193.05345929</v>
      </c>
      <c r="Y61" s="73">
        <f t="shared" si="8"/>
        <v>184755082.04050964</v>
      </c>
      <c r="Z61" s="73">
        <f t="shared" si="8"/>
        <v>180068641.78048176</v>
      </c>
      <c r="AA61" s="12">
        <f t="shared" si="9"/>
        <v>3.2122258056838153</v>
      </c>
      <c r="AB61" s="114">
        <f t="shared" si="10"/>
        <v>-146589412.34633994</v>
      </c>
      <c r="AC61" s="73">
        <f>AB61/SUMIFS(FinParameters!$L$8:$L$39,FinParameters!$B$8:$B$39,Financials!$E61,FinParameters!$C$8:$C$39,Financials!$F61)</f>
        <v>-117378300.00074621</v>
      </c>
      <c r="AD61" s="73">
        <f t="shared" si="11"/>
        <v>-117378300.00074621</v>
      </c>
      <c r="AE61" s="12"/>
      <c r="AF61" s="73">
        <f t="shared" si="12"/>
        <v>126100780.70711935</v>
      </c>
      <c r="AG61" s="73">
        <f t="shared" si="13"/>
        <v>67376782.039763436</v>
      </c>
      <c r="AH61" s="73">
        <f t="shared" si="13"/>
        <v>62690341.77973555</v>
      </c>
      <c r="AI61" s="12">
        <f t="shared" si="14"/>
        <v>1.1183264983888637</v>
      </c>
      <c r="AL61" s="73">
        <f>Summary!G61</f>
        <v>19481992.949251581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-20545344.52728587</v>
      </c>
      <c r="AN61" s="20">
        <f>Summary!I61</f>
        <v>14727226.298298104</v>
      </c>
      <c r="AP61" s="12">
        <v>1</v>
      </c>
    </row>
    <row r="62" spans="1:42" x14ac:dyDescent="0.3">
      <c r="A62">
        <v>58</v>
      </c>
      <c r="B62" t="str">
        <f>Summary!B62</f>
        <v>MarinusPortlandSnowy</v>
      </c>
      <c r="C62" t="str">
        <f>Summary!C62</f>
        <v>Wind</v>
      </c>
      <c r="D62" s="104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112818579.25574782</v>
      </c>
      <c r="H62" s="73">
        <f>SUMIFS(AM$5:AM62,$F$5:$F62,$F62,$D$5:$D62,$D62)</f>
        <v>-63543800.5002333</v>
      </c>
      <c r="I62" s="20">
        <f>SUMIFS(AN$5:AN62,$F$5:$F62,$F62,$D$5:$D62,$D62)</f>
        <v>75002149.773590028</v>
      </c>
      <c r="J62" s="73">
        <f t="shared" si="0"/>
        <v>75002149.773590028</v>
      </c>
      <c r="K62" s="73">
        <f t="shared" si="1"/>
        <v>187820729.02933785</v>
      </c>
      <c r="L62" s="73">
        <f t="shared" si="2"/>
        <v>124276928.52910456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60416033.873193301</v>
      </c>
      <c r="Q62" s="73">
        <f>P62/SUMIFS(FinParameters!$H$8:$H$39,FinParameters!$B$8:$B$39,Financials!$E62,FinParameters!$C$8:$C$39,Financials!$F62)</f>
        <v>25622296.077132635</v>
      </c>
      <c r="R62" s="73">
        <f t="shared" si="15"/>
        <v>4358753.758619003</v>
      </c>
      <c r="S62" s="12">
        <f t="shared" si="4"/>
        <v>7.7755355766641512E-2</v>
      </c>
      <c r="T62" s="114">
        <f t="shared" si="5"/>
        <v>112818579.25574782</v>
      </c>
      <c r="U62" s="73">
        <f>T62/SUMIFS(FinParameters!$L$8:$L$39,FinParameters!$B$8:$B$39,Financials!$E62,FinParameters!$C$8:$C$39,Financials!$F62)</f>
        <v>90337036.144546419</v>
      </c>
      <c r="V62" s="73">
        <f t="shared" si="6"/>
        <v>90337036.144546419</v>
      </c>
      <c r="W62" s="12"/>
      <c r="X62" s="73">
        <f t="shared" si="7"/>
        <v>173234613.12894112</v>
      </c>
      <c r="Y62" s="73">
        <f t="shared" si="8"/>
        <v>115959332.22167906</v>
      </c>
      <c r="Z62" s="73">
        <f t="shared" si="8"/>
        <v>94695789.90316543</v>
      </c>
      <c r="AA62" s="12">
        <f t="shared" si="9"/>
        <v>1.6892683646016842</v>
      </c>
      <c r="AB62" s="114">
        <f t="shared" si="10"/>
        <v>-63543800.5002333</v>
      </c>
      <c r="AC62" s="73">
        <f>AB62/SUMIFS(FinParameters!$L$8:$L$39,FinParameters!$B$8:$B$39,Financials!$E62,FinParameters!$C$8:$C$39,Financials!$F62)</f>
        <v>-50881323.275119737</v>
      </c>
      <c r="AD62" s="73">
        <f t="shared" si="11"/>
        <v>-50881323.275119737</v>
      </c>
      <c r="AE62" s="12"/>
      <c r="AF62" s="73">
        <f t="shared" si="12"/>
        <v>109690812.62870783</v>
      </c>
      <c r="AG62" s="73">
        <f t="shared" si="13"/>
        <v>65078008.946559325</v>
      </c>
      <c r="AH62" s="73">
        <f t="shared" si="13"/>
        <v>43814466.628045693</v>
      </c>
      <c r="AI62" s="12">
        <f t="shared" si="14"/>
        <v>0.78160172128391214</v>
      </c>
      <c r="AL62" s="73">
        <f>Summary!G62</f>
        <v>9423805.4455061052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-9165741.8094173912</v>
      </c>
      <c r="AN62" s="20">
        <f>Summary!I62</f>
        <v>9254498.4790716097</v>
      </c>
      <c r="AP62" s="12">
        <v>1</v>
      </c>
    </row>
    <row r="63" spans="1:42" x14ac:dyDescent="0.3">
      <c r="A63">
        <v>59</v>
      </c>
      <c r="B63" t="str">
        <f>Summary!B63</f>
        <v>MarinusPortlandSnowy</v>
      </c>
      <c r="C63" t="str">
        <f>Summary!C63</f>
        <v>Wind</v>
      </c>
      <c r="D63" s="104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68611608.093127087</v>
      </c>
      <c r="H63" s="73">
        <f>SUMIFS(AM$5:AM63,$F$5:$F63,$F63,$D$5:$D63,$D63)</f>
        <v>-26264349.026181322</v>
      </c>
      <c r="I63" s="20">
        <f>SUMIFS(AN$5:AN63,$F$5:$F63,$F63,$D$5:$D63,$D63)</f>
        <v>61462986.488100886</v>
      </c>
      <c r="J63" s="73">
        <f t="shared" si="0"/>
        <v>61462986.488100886</v>
      </c>
      <c r="K63" s="73">
        <f t="shared" si="1"/>
        <v>130074594.58122797</v>
      </c>
      <c r="L63" s="73">
        <f t="shared" si="2"/>
        <v>103810245.55504665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46876870.587704159</v>
      </c>
      <c r="Q63" s="73">
        <f>P63/SUMIFS(FinParameters!$H$8:$H$39,FinParameters!$B$8:$B$39,Financials!$E63,FinParameters!$C$8:$C$39,Financials!$F63)</f>
        <v>19880369.173000507</v>
      </c>
      <c r="R63" s="73">
        <f t="shared" si="15"/>
        <v>-9180409.5268701389</v>
      </c>
      <c r="S63" s="12">
        <f t="shared" si="4"/>
        <v>-0.16376837242382242</v>
      </c>
      <c r="T63" s="114">
        <f t="shared" si="5"/>
        <v>68611608.093127087</v>
      </c>
      <c r="U63" s="73">
        <f>T63/SUMIFS(FinParameters!$L$8:$L$39,FinParameters!$B$8:$B$39,Financials!$E63,FinParameters!$C$8:$C$39,Financials!$F63)</f>
        <v>54939260.546737425</v>
      </c>
      <c r="V63" s="73">
        <f t="shared" si="6"/>
        <v>54939260.546737425</v>
      </c>
      <c r="W63" s="12"/>
      <c r="X63" s="73">
        <f t="shared" si="7"/>
        <v>115488478.68083124</v>
      </c>
      <c r="Y63" s="73">
        <f t="shared" si="8"/>
        <v>74819629.719737932</v>
      </c>
      <c r="Z63" s="73">
        <f t="shared" si="8"/>
        <v>45758851.019867286</v>
      </c>
      <c r="AA63" s="12">
        <f t="shared" si="9"/>
        <v>0.81628739258026306</v>
      </c>
      <c r="AB63" s="114">
        <f t="shared" si="10"/>
        <v>-26264349.026181322</v>
      </c>
      <c r="AC63" s="73">
        <f>AB63/SUMIFS(FinParameters!$L$8:$L$39,FinParameters!$B$8:$B$39,Financials!$E63,FinParameters!$C$8:$C$39,Financials!$F63)</f>
        <v>-21030609.168659996</v>
      </c>
      <c r="AD63" s="73">
        <f t="shared" si="11"/>
        <v>-21030609.168659996</v>
      </c>
      <c r="AE63" s="12"/>
      <c r="AF63" s="73">
        <f t="shared" si="12"/>
        <v>89224129.654649913</v>
      </c>
      <c r="AG63" s="73">
        <f t="shared" si="13"/>
        <v>53789020.551077932</v>
      </c>
      <c r="AH63" s="73">
        <f t="shared" si="13"/>
        <v>24728241.85120729</v>
      </c>
      <c r="AI63" s="12">
        <f t="shared" si="14"/>
        <v>0.44112453905479815</v>
      </c>
      <c r="AL63" s="73">
        <f>Summary!G63</f>
        <v>4093810.301794888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-3786847.9726099358</v>
      </c>
      <c r="AN63" s="20">
        <f>Summary!I63</f>
        <v>7509290.7372166738</v>
      </c>
      <c r="AP63" s="12">
        <v>1</v>
      </c>
    </row>
    <row r="64" spans="1:42" x14ac:dyDescent="0.3">
      <c r="A64">
        <v>60</v>
      </c>
      <c r="B64" t="str">
        <f>Summary!B64</f>
        <v>MarinusPortlandSnowy</v>
      </c>
      <c r="C64" t="str">
        <f>Summary!C64</f>
        <v>Wind</v>
      </c>
      <c r="D64" s="104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37710634.587629817</v>
      </c>
      <c r="H64" s="73">
        <f>SUMIFS(AM$5:AM64,$F$5:$F64,$F64,$D$5:$D64,$D64)</f>
        <v>-130859.22225554501</v>
      </c>
      <c r="I64" s="20">
        <f>SUMIFS(AN$5:AN64,$F$5:$F64,$F64,$D$5:$D64,$D64)</f>
        <v>53352258.234885007</v>
      </c>
      <c r="J64" s="73">
        <f t="shared" si="0"/>
        <v>53352258.234885007</v>
      </c>
      <c r="K64" s="73">
        <f t="shared" si="1"/>
        <v>91062892.822514832</v>
      </c>
      <c r="L64" s="73">
        <f t="shared" si="2"/>
        <v>90932033.600259274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38766142.33448828</v>
      </c>
      <c r="Q64" s="73">
        <f>P64/SUMIFS(FinParameters!$H$8:$H$39,FinParameters!$B$8:$B$39,Financials!$E64,FinParameters!$C$8:$C$39,Financials!$F64)</f>
        <v>16440628.63754523</v>
      </c>
      <c r="R64" s="73">
        <f t="shared" si="15"/>
        <v>-17291137.780086018</v>
      </c>
      <c r="S64" s="12">
        <f t="shared" si="4"/>
        <v>-0.30845481166308863</v>
      </c>
      <c r="T64" s="114">
        <f t="shared" si="5"/>
        <v>37710634.587629817</v>
      </c>
      <c r="U64" s="73">
        <f>T64/SUMIFS(FinParameters!$L$8:$L$39,FinParameters!$B$8:$B$39,Financials!$E64,FinParameters!$C$8:$C$39,Financials!$F64)</f>
        <v>30195974.654617324</v>
      </c>
      <c r="V64" s="73">
        <f t="shared" si="6"/>
        <v>30195974.654617324</v>
      </c>
      <c r="W64" s="12"/>
      <c r="X64" s="73">
        <f t="shared" si="7"/>
        <v>76476776.922118098</v>
      </c>
      <c r="Y64" s="73">
        <f t="shared" si="8"/>
        <v>46636603.292162552</v>
      </c>
      <c r="Z64" s="73">
        <f t="shared" si="8"/>
        <v>12904836.874531306</v>
      </c>
      <c r="AA64" s="12">
        <f t="shared" si="9"/>
        <v>0.23020804520225349</v>
      </c>
      <c r="AB64" s="114">
        <f t="shared" si="10"/>
        <v>-130859.22225554501</v>
      </c>
      <c r="AC64" s="73">
        <f>AB64/SUMIFS(FinParameters!$L$8:$L$39,FinParameters!$B$8:$B$39,Financials!$E64,FinParameters!$C$8:$C$39,Financials!$F64)</f>
        <v>-104782.69065903107</v>
      </c>
      <c r="AD64" s="73">
        <f t="shared" si="11"/>
        <v>-104782.69065903107</v>
      </c>
      <c r="AE64" s="12"/>
      <c r="AF64" s="73">
        <f t="shared" si="12"/>
        <v>76345917.699862555</v>
      </c>
      <c r="AG64" s="73">
        <f t="shared" si="13"/>
        <v>46531820.601503521</v>
      </c>
      <c r="AH64" s="73">
        <f t="shared" si="13"/>
        <v>12800054.183872275</v>
      </c>
      <c r="AI64" s="12">
        <f t="shared" si="14"/>
        <v>0.22833883766230742</v>
      </c>
      <c r="AL64" s="73">
        <f>Summary!G64</f>
        <v>1133246.753158882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6028.0632146802873</v>
      </c>
      <c r="AN64" s="20">
        <f>Summary!I64</f>
        <v>6569111.4389363881</v>
      </c>
      <c r="AP64" s="12">
        <v>1</v>
      </c>
    </row>
    <row r="65" spans="1:42" x14ac:dyDescent="0.3">
      <c r="A65">
        <v>61</v>
      </c>
      <c r="B65" t="str">
        <f>Summary!B65</f>
        <v>MarinusPortlandSnowy</v>
      </c>
      <c r="C65" t="str">
        <f>Summary!C65</f>
        <v>Wind</v>
      </c>
      <c r="D65" s="104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15910622.34332297</v>
      </c>
      <c r="H65" s="73">
        <f>SUMIFS(AM$5:AM65,$F$5:$F65,$F65,$D$5:$D65,$D65)</f>
        <v>24004288.642819386</v>
      </c>
      <c r="I65" s="20">
        <f>SUMIFS(AN$5:AN65,$F$5:$F65,$F65,$D$5:$D65,$D65)</f>
        <v>46199419.210098669</v>
      </c>
      <c r="J65" s="73">
        <f t="shared" si="0"/>
        <v>46199419.210098669</v>
      </c>
      <c r="K65" s="73">
        <f t="shared" si="1"/>
        <v>62110041.553421639</v>
      </c>
      <c r="L65" s="73">
        <f t="shared" si="2"/>
        <v>86114330.196241021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31613303.309701942</v>
      </c>
      <c r="Q65" s="73">
        <f>P65/SUMIFS(FinParameters!$H$8:$H$39,FinParameters!$B$8:$B$39,Financials!$E65,FinParameters!$C$8:$C$39,Financials!$F65)</f>
        <v>13407126.642531577</v>
      </c>
      <c r="R65" s="73">
        <f t="shared" si="15"/>
        <v>-24443976.804872356</v>
      </c>
      <c r="S65" s="12">
        <f t="shared" si="4"/>
        <v>-0.43605356440611864</v>
      </c>
      <c r="T65" s="114">
        <f t="shared" si="5"/>
        <v>15910622.34332297</v>
      </c>
      <c r="U65" s="73">
        <f>T65/SUMIFS(FinParameters!$L$8:$L$39,FinParameters!$B$8:$B$39,Financials!$E65,FinParameters!$C$8:$C$39,Financials!$F65)</f>
        <v>12740086.563692188</v>
      </c>
      <c r="V65" s="73">
        <f t="shared" si="6"/>
        <v>12740086.563692188</v>
      </c>
      <c r="W65" s="12"/>
      <c r="X65" s="73">
        <f t="shared" si="7"/>
        <v>47523925.653024912</v>
      </c>
      <c r="Y65" s="73">
        <f t="shared" si="8"/>
        <v>26147213.206223764</v>
      </c>
      <c r="Z65" s="73">
        <f t="shared" si="8"/>
        <v>-11703890.241180168</v>
      </c>
      <c r="AA65" s="12">
        <f t="shared" si="9"/>
        <v>-0.2087844828942616</v>
      </c>
      <c r="AB65" s="114">
        <f t="shared" si="10"/>
        <v>24004288.642819386</v>
      </c>
      <c r="AC65" s="73">
        <f>AB65/SUMIFS(FinParameters!$L$8:$L$39,FinParameters!$B$8:$B$39,Financials!$E65,FinParameters!$C$8:$C$39,Financials!$F65)</f>
        <v>19220914.72039187</v>
      </c>
      <c r="AD65" s="73">
        <f t="shared" si="11"/>
        <v>19220914.72039187</v>
      </c>
      <c r="AE65" s="12"/>
      <c r="AF65" s="73">
        <f t="shared" si="12"/>
        <v>71528214.295844302</v>
      </c>
      <c r="AG65" s="73">
        <f t="shared" si="13"/>
        <v>45368127.926615633</v>
      </c>
      <c r="AH65" s="73">
        <f t="shared" si="13"/>
        <v>7517024.4792117011</v>
      </c>
      <c r="AI65" s="12">
        <f t="shared" si="14"/>
        <v>0.13409541925415955</v>
      </c>
      <c r="AL65" s="73">
        <f>Summary!G65</f>
        <v>-1585438.3504815095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3663401.2949802829</v>
      </c>
      <c r="AN65" s="20">
        <f>Summary!I65</f>
        <v>5651482.1519020386</v>
      </c>
      <c r="AP65" s="12">
        <v>1</v>
      </c>
    </row>
    <row r="66" spans="1:42" x14ac:dyDescent="0.3">
      <c r="A66">
        <v>62</v>
      </c>
      <c r="B66" t="str">
        <f>Summary!B66</f>
        <v>MarinusPortlandSnowy</v>
      </c>
      <c r="C66" t="str">
        <f>Summary!C66</f>
        <v>Wind</v>
      </c>
      <c r="D66" s="104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-8600121.4584097117</v>
      </c>
      <c r="H66" s="73">
        <f>SUMIFS(AM$5:AM66,$F$5:$F66,$F66,$D$5:$D66,$D66)</f>
        <v>56722710.798133031</v>
      </c>
      <c r="I66" s="20">
        <f>SUMIFS(AN$5:AN66,$F$5:$F66,$F66,$D$5:$D66,$D66)</f>
        <v>37009430.38030488</v>
      </c>
      <c r="J66" s="73">
        <f t="shared" si="0"/>
        <v>37009430.38030488</v>
      </c>
      <c r="K66" s="73">
        <f t="shared" si="1"/>
        <v>28409308.921895169</v>
      </c>
      <c r="L66" s="73">
        <f t="shared" si="2"/>
        <v>85132019.720028192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22423314.479908153</v>
      </c>
      <c r="Q66" s="73">
        <f>P66/SUMIFS(FinParameters!$H$8:$H$39,FinParameters!$B$8:$B$39,Financials!$E66,FinParameters!$C$8:$C$39,Financials!$F66)</f>
        <v>9509674.2669462953</v>
      </c>
      <c r="R66" s="73">
        <f t="shared" si="15"/>
        <v>-33633965.634666145</v>
      </c>
      <c r="S66" s="12">
        <f t="shared" si="4"/>
        <v>-0.5999928210202562</v>
      </c>
      <c r="T66" s="114">
        <f t="shared" si="5"/>
        <v>-8600121.4584097117</v>
      </c>
      <c r="U66" s="73">
        <f>T66/SUMIFS(FinParameters!$L$8:$L$39,FinParameters!$B$8:$B$39,Financials!$E66,FinParameters!$C$8:$C$39,Financials!$F66)</f>
        <v>-6886361.1664057169</v>
      </c>
      <c r="V66" s="73">
        <f t="shared" si="6"/>
        <v>-6886361.1664057169</v>
      </c>
      <c r="W66" s="12"/>
      <c r="X66" s="73">
        <f t="shared" si="7"/>
        <v>13823193.02149844</v>
      </c>
      <c r="Y66" s="73">
        <f t="shared" si="8"/>
        <v>2623313.1005405784</v>
      </c>
      <c r="Z66" s="73">
        <f t="shared" si="8"/>
        <v>-40520326.80107186</v>
      </c>
      <c r="AA66" s="12">
        <f t="shared" si="9"/>
        <v>-0.72283790291382699</v>
      </c>
      <c r="AB66" s="114">
        <f t="shared" si="10"/>
        <v>56722710.798133031</v>
      </c>
      <c r="AC66" s="73">
        <f>AB66/SUMIFS(FinParameters!$L$8:$L$39,FinParameters!$B$8:$B$39,Financials!$E66,FinParameters!$C$8:$C$39,Financials!$F66)</f>
        <v>45419483.292478479</v>
      </c>
      <c r="AD66" s="73">
        <f t="shared" si="11"/>
        <v>45419483.292478479</v>
      </c>
      <c r="AE66" s="12"/>
      <c r="AF66" s="73">
        <f t="shared" si="12"/>
        <v>70545903.819631472</v>
      </c>
      <c r="AG66" s="73">
        <f t="shared" si="13"/>
        <v>48042796.393019058</v>
      </c>
      <c r="AH66" s="73">
        <f t="shared" si="13"/>
        <v>4899156.4914066195</v>
      </c>
      <c r="AI66" s="12">
        <f t="shared" si="14"/>
        <v>8.739554401129232E-2</v>
      </c>
      <c r="AL66" s="73">
        <f>Summary!G66</f>
        <v>-4505686.4820962176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8626346.4238043409</v>
      </c>
      <c r="AN66" s="20">
        <f>Summary!I66</f>
        <v>4586128.887381698</v>
      </c>
      <c r="AP66" s="12">
        <v>1</v>
      </c>
    </row>
    <row r="67" spans="1:42" x14ac:dyDescent="0.3">
      <c r="A67">
        <v>63</v>
      </c>
      <c r="B67" t="str">
        <f>Summary!B67</f>
        <v>MarinusPortlandSnowy</v>
      </c>
      <c r="C67" t="str">
        <f>Summary!C67</f>
        <v>Wind</v>
      </c>
      <c r="D67" s="104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-43905361.552246772</v>
      </c>
      <c r="H67" s="73">
        <f>SUMIFS(AM$5:AM67,$F$5:$F67,$F67,$D$5:$D67,$D67)</f>
        <v>116984532.61698192</v>
      </c>
      <c r="I67" s="20">
        <f>SUMIFS(AN$5:AN67,$F$5:$F67,$F67,$D$5:$D67,$D67)</f>
        <v>21814537.775624238</v>
      </c>
      <c r="J67" s="73">
        <f t="shared" si="0"/>
        <v>21814537.775624238</v>
      </c>
      <c r="K67" s="73">
        <f t="shared" si="1"/>
        <v>-22090823.776622534</v>
      </c>
      <c r="L67" s="73">
        <f t="shared" si="2"/>
        <v>94893708.84035939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7228421.8752275091</v>
      </c>
      <c r="Q67" s="73">
        <f>P67/SUMIFS(FinParameters!$H$8:$H$39,FinParameters!$B$8:$B$39,Financials!$E67,FinParameters!$C$8:$C$39,Financials!$F67)</f>
        <v>3065556.5018755556</v>
      </c>
      <c r="R67" s="73">
        <f t="shared" si="15"/>
        <v>-48828858.239346787</v>
      </c>
      <c r="S67" s="12">
        <f t="shared" si="4"/>
        <v>-0.87105293263509231</v>
      </c>
      <c r="T67" s="114">
        <f t="shared" si="5"/>
        <v>-43905361.552246772</v>
      </c>
      <c r="U67" s="73">
        <f>T67/SUMIFS(FinParameters!$L$8:$L$39,FinParameters!$B$8:$B$39,Financials!$E67,FinParameters!$C$8:$C$39,Financials!$F67)</f>
        <v>-35156268.228600509</v>
      </c>
      <c r="V67" s="73">
        <f t="shared" si="6"/>
        <v>-35156268.228600509</v>
      </c>
      <c r="W67" s="12"/>
      <c r="X67" s="73">
        <f t="shared" si="7"/>
        <v>-36676939.677019261</v>
      </c>
      <c r="Y67" s="73">
        <f t="shared" si="8"/>
        <v>-32090711.726724952</v>
      </c>
      <c r="Z67" s="73">
        <f t="shared" si="8"/>
        <v>-83985126.467947304</v>
      </c>
      <c r="AA67" s="12">
        <f t="shared" si="9"/>
        <v>-1.4982019515804526</v>
      </c>
      <c r="AB67" s="114">
        <f t="shared" si="10"/>
        <v>116984532.61698192</v>
      </c>
      <c r="AC67" s="73">
        <f>AB67/SUMIFS(FinParameters!$L$8:$L$39,FinParameters!$B$8:$B$39,Financials!$E67,FinParameters!$C$8:$C$39,Financials!$F67)</f>
        <v>93672833.154692918</v>
      </c>
      <c r="AD67" s="73">
        <f t="shared" si="11"/>
        <v>93672833.154692918</v>
      </c>
      <c r="AE67" s="12"/>
      <c r="AF67" s="73">
        <f t="shared" si="12"/>
        <v>80307592.939962655</v>
      </c>
      <c r="AG67" s="73">
        <f t="shared" si="13"/>
        <v>61582121.427967966</v>
      </c>
      <c r="AH67" s="73">
        <f t="shared" si="13"/>
        <v>9687706.6867456138</v>
      </c>
      <c r="AI67" s="12">
        <f t="shared" si="14"/>
        <v>0.17281799379037144</v>
      </c>
      <c r="AL67" s="73">
        <f>Summary!G67</f>
        <v>-9001497.1029015407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16862937.508998983</v>
      </c>
      <c r="AN67" s="20">
        <f>Summary!I67</f>
        <v>2362370.2372952858</v>
      </c>
      <c r="AP67" s="12">
        <v>1</v>
      </c>
    </row>
    <row r="68" spans="1:42" x14ac:dyDescent="0.3">
      <c r="A68">
        <v>64</v>
      </c>
      <c r="B68" t="str">
        <f>Summary!B68</f>
        <v>MarinusPortlandSnowy</v>
      </c>
      <c r="C68" t="str">
        <f>Summary!C68</f>
        <v>Wind</v>
      </c>
      <c r="D68" s="104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43774057.539036639</v>
      </c>
      <c r="H68" s="73">
        <f>SUMIFS(AM$5:AM68,$F$5:$F68,$F68,$D$5:$D68,$D68)</f>
        <v>-1594356.6358674944</v>
      </c>
      <c r="I68" s="20">
        <f>SUMIFS(AN$5:AN68,$F$5:$F68,$F68,$D$5:$D68,$D68)</f>
        <v>54327329.153732739</v>
      </c>
      <c r="J68" s="73">
        <f t="shared" si="0"/>
        <v>54327329.153732739</v>
      </c>
      <c r="K68" s="73">
        <f t="shared" si="1"/>
        <v>98101386.692769378</v>
      </c>
      <c r="L68" s="73">
        <f t="shared" si="2"/>
        <v>96507030.056901887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39741213.253336012</v>
      </c>
      <c r="Q68" s="73">
        <f>P68/SUMIFS(FinParameters!$H$8:$H$39,FinParameters!$B$8:$B$39,Financials!$E68,FinParameters!$C$8:$C$39,Financials!$F68)</f>
        <v>16854153.891972821</v>
      </c>
      <c r="R68" s="73">
        <f t="shared" si="15"/>
        <v>-16316066.861238286</v>
      </c>
      <c r="S68" s="12">
        <f t="shared" si="4"/>
        <v>-0.29106062277531519</v>
      </c>
      <c r="T68" s="114">
        <f t="shared" si="5"/>
        <v>43774057.539036639</v>
      </c>
      <c r="U68" s="73">
        <f>T68/SUMIFS(FinParameters!$L$8:$L$39,FinParameters!$B$8:$B$39,Financials!$E68,FinParameters!$C$8:$C$39,Financials!$F68)</f>
        <v>35051129.381209075</v>
      </c>
      <c r="V68" s="73">
        <f t="shared" si="6"/>
        <v>35051129.381209075</v>
      </c>
      <c r="W68" s="12"/>
      <c r="X68" s="73">
        <f t="shared" si="7"/>
        <v>83515270.792372644</v>
      </c>
      <c r="Y68" s="73">
        <f t="shared" si="8"/>
        <v>51905283.2731819</v>
      </c>
      <c r="Z68" s="73">
        <f t="shared" si="8"/>
        <v>18735062.51997079</v>
      </c>
      <c r="AA68" s="12">
        <f t="shared" si="9"/>
        <v>0.33421283518712624</v>
      </c>
      <c r="AB68" s="114">
        <f t="shared" si="10"/>
        <v>-1594356.6358674944</v>
      </c>
      <c r="AC68" s="73">
        <f>AB68/SUMIFS(FinParameters!$L$8:$L$39,FinParameters!$B$8:$B$39,Financials!$E68,FinParameters!$C$8:$C$39,Financials!$F68)</f>
        <v>-1276646.5771135062</v>
      </c>
      <c r="AD68" s="73">
        <f t="shared" si="11"/>
        <v>-1276646.5771135062</v>
      </c>
      <c r="AE68" s="12"/>
      <c r="AF68" s="73">
        <f t="shared" si="12"/>
        <v>81920914.156505153</v>
      </c>
      <c r="AG68" s="73">
        <f t="shared" si="13"/>
        <v>50628636.696068391</v>
      </c>
      <c r="AH68" s="73">
        <f t="shared" si="13"/>
        <v>17458415.942857284</v>
      </c>
      <c r="AI68" s="12">
        <f t="shared" si="14"/>
        <v>0.31143886944165672</v>
      </c>
      <c r="AL68" s="73">
        <f>Summary!G68</f>
        <v>1498541.0229353164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-107826.68543432497</v>
      </c>
      <c r="AN68" s="20">
        <f>Summary!I68</f>
        <v>6678103.8622216303</v>
      </c>
      <c r="AP68" s="12">
        <v>1</v>
      </c>
    </row>
    <row r="69" spans="1:42" x14ac:dyDescent="0.3">
      <c r="A69">
        <v>65</v>
      </c>
      <c r="B69" t="str">
        <f>Summary!B69</f>
        <v>MarinusPortlandSnowy</v>
      </c>
      <c r="C69" t="str">
        <f>Summary!C69</f>
        <v>Wind</v>
      </c>
      <c r="D69" s="104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201518633.46948373</v>
      </c>
      <c r="H69" s="73">
        <f>SUMIFS(AM$5:AM69,$F$5:$F69,$F69,$D$5:$D69,$D69)</f>
        <v>-168623067.13307244</v>
      </c>
      <c r="I69" s="20">
        <f>SUMIFS(AN$5:AN69,$F$5:$F69,$F69,$D$5:$D69,$D69)</f>
        <v>115354588.32710375</v>
      </c>
      <c r="J69" s="73">
        <f t="shared" si="0"/>
        <v>115354588.32710375</v>
      </c>
      <c r="K69" s="73">
        <f t="shared" si="1"/>
        <v>316873221.79658747</v>
      </c>
      <c r="L69" s="73">
        <f t="shared" si="2"/>
        <v>148250154.66351503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98950069.529197097</v>
      </c>
      <c r="Q69" s="73">
        <f>P69/SUMIFS(FinParameters!$H$8:$H$39,FinParameters!$B$8:$B$39,Financials!$E69,FinParameters!$C$8:$C$39,Financials!$F69)</f>
        <v>38149535.29556749</v>
      </c>
      <c r="R69" s="73">
        <f t="shared" si="15"/>
        <v>40160602.522978425</v>
      </c>
      <c r="S69" s="12">
        <f t="shared" si="4"/>
        <v>0.68312581433558994</v>
      </c>
      <c r="T69" s="114">
        <f t="shared" si="5"/>
        <v>201518633.46948373</v>
      </c>
      <c r="U69" s="73">
        <f>T69/SUMIFS(FinParameters!$L$8:$L$39,FinParameters!$B$8:$B$39,Financials!$E69,FinParameters!$C$8:$C$39,Financials!$F69)</f>
        <v>157426034.38431334</v>
      </c>
      <c r="V69" s="73">
        <f t="shared" si="6"/>
        <v>157426034.38431334</v>
      </c>
      <c r="W69" s="12"/>
      <c r="X69" s="73">
        <f t="shared" si="7"/>
        <v>300468702.99868083</v>
      </c>
      <c r="Y69" s="73">
        <f t="shared" si="8"/>
        <v>195575569.67988083</v>
      </c>
      <c r="Z69" s="73">
        <f t="shared" si="8"/>
        <v>197586636.90729177</v>
      </c>
      <c r="AA69" s="12">
        <f t="shared" si="9"/>
        <v>3.3609190041881365</v>
      </c>
      <c r="AB69" s="114">
        <f t="shared" si="10"/>
        <v>-168623067.13307244</v>
      </c>
      <c r="AC69" s="73">
        <f>AB69/SUMIFS(FinParameters!$L$8:$L$39,FinParameters!$B$8:$B$39,Financials!$E69,FinParameters!$C$8:$C$39,Financials!$F69)</f>
        <v>-131728070.53844622</v>
      </c>
      <c r="AD69" s="73">
        <f t="shared" si="11"/>
        <v>-131728070.53844622</v>
      </c>
      <c r="AE69" s="12"/>
      <c r="AF69" s="73">
        <f t="shared" si="12"/>
        <v>131845635.86560839</v>
      </c>
      <c r="AG69" s="73">
        <f t="shared" si="13"/>
        <v>63847499.14143461</v>
      </c>
      <c r="AH69" s="73">
        <f t="shared" si="13"/>
        <v>65858566.368845552</v>
      </c>
      <c r="AI69" s="12">
        <f t="shared" si="14"/>
        <v>1.1202443179469397</v>
      </c>
      <c r="AL69" s="73">
        <f>Summary!G69</f>
        <v>18029043.666476436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-22033654.786732506</v>
      </c>
      <c r="AN69" s="20">
        <f>Summary!I69</f>
        <v>11567869.176255029</v>
      </c>
      <c r="AP69" s="12">
        <v>1</v>
      </c>
    </row>
    <row r="70" spans="1:42" x14ac:dyDescent="0.3">
      <c r="A70">
        <v>66</v>
      </c>
      <c r="B70" t="str">
        <f>Summary!B70</f>
        <v>MarinusPortlandSnowy</v>
      </c>
      <c r="C70" t="str">
        <f>Summary!C70</f>
        <v>Wind</v>
      </c>
      <c r="D70" s="104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122387328.2930222</v>
      </c>
      <c r="H70" s="73">
        <f>SUMIFS(AM$5:AM70,$F$5:$F70,$F70,$D$5:$D70,$D70)</f>
        <v>-73402408.273975059</v>
      </c>
      <c r="I70" s="20">
        <f>SUMIFS(AN$5:AN70,$F$5:$F70,$F70,$D$5:$D70,$D70)</f>
        <v>84076485.530971169</v>
      </c>
      <c r="J70" s="73">
        <f t="shared" ref="J70:J133" si="16">I70</f>
        <v>84076485.530971169</v>
      </c>
      <c r="K70" s="73">
        <f t="shared" ref="K70:K133" si="17">SUM(G70,I70)</f>
        <v>206463813.82399338</v>
      </c>
      <c r="L70" s="73">
        <f t="shared" ref="L70:L133" si="18">SUM(G70:I70)</f>
        <v>133061405.55001831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67671966.733064517</v>
      </c>
      <c r="Q70" s="73">
        <f>P70/SUMIFS(FinParameters!$H$8:$H$39,FinParameters!$B$8:$B$39,Financials!$E70,FinParameters!$C$8:$C$39,Financials!$F70)</f>
        <v>26090472.656431515</v>
      </c>
      <c r="R70" s="73">
        <f t="shared" si="15"/>
        <v>8882499.7268458474</v>
      </c>
      <c r="S70" s="12">
        <f t="shared" ref="S70:S133" si="20">-R70/SUM($N70,$O70)</f>
        <v>0.15108998565859202</v>
      </c>
      <c r="T70" s="114">
        <f t="shared" ref="T70:T133" si="21">G70</f>
        <v>122387328.2930222</v>
      </c>
      <c r="U70" s="73">
        <f>T70/SUMIFS(FinParameters!$L$8:$L$39,FinParameters!$B$8:$B$39,Financials!$E70,FinParameters!$C$8:$C$39,Financials!$F70)</f>
        <v>95608785.253990829</v>
      </c>
      <c r="V70" s="73">
        <f t="shared" ref="V70:V133" si="22">U70</f>
        <v>95608785.253990829</v>
      </c>
      <c r="W70" s="12"/>
      <c r="X70" s="73">
        <f t="shared" ref="X70:X133" si="23">SUM(K70,M70)</f>
        <v>190059295.02608675</v>
      </c>
      <c r="Y70" s="73">
        <f t="shared" ref="Y70:Z133" si="24">SUM(Q70,U70)</f>
        <v>121699257.91042234</v>
      </c>
      <c r="Z70" s="73">
        <f t="shared" si="24"/>
        <v>104491284.98083667</v>
      </c>
      <c r="AA70" s="12">
        <f t="shared" ref="AA70:AA133" si="25">-Z70/SUM($N70,$O70)</f>
        <v>1.7773810565383035</v>
      </c>
      <c r="AB70" s="114">
        <f t="shared" ref="AB70:AB133" si="26">H70*AP70</f>
        <v>-73402408.273975059</v>
      </c>
      <c r="AC70" s="73">
        <f>AB70/SUMIFS(FinParameters!$L$8:$L$39,FinParameters!$B$8:$B$39,Financials!$E70,FinParameters!$C$8:$C$39,Financials!$F70)</f>
        <v>-57341844.026448622</v>
      </c>
      <c r="AD70" s="73">
        <f t="shared" ref="AD70:AD133" si="27">AC70</f>
        <v>-57341844.026448622</v>
      </c>
      <c r="AE70" s="12"/>
      <c r="AF70" s="73">
        <f t="shared" ref="AF70:AF133" si="28">X70+AB70</f>
        <v>116656886.75211169</v>
      </c>
      <c r="AG70" s="73">
        <f t="shared" ref="AG70:AH133" si="29">Y70+AC70</f>
        <v>64357413.883973718</v>
      </c>
      <c r="AH70" s="73">
        <f t="shared" si="29"/>
        <v>47149440.954388052</v>
      </c>
      <c r="AI70" s="12">
        <f t="shared" ref="AI70:AI133" si="30">-AH70/SUM($N70,$O70)</f>
        <v>0.80200490590262785</v>
      </c>
      <c r="AL70" s="73">
        <f>Summary!G70</f>
        <v>9568749.03727437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-9858607.7737417649</v>
      </c>
      <c r="AN70" s="20">
        <f>Summary!I70</f>
        <v>9074335.7573811337</v>
      </c>
      <c r="AP70" s="12">
        <v>1</v>
      </c>
    </row>
    <row r="71" spans="1:42" x14ac:dyDescent="0.3">
      <c r="A71">
        <v>67</v>
      </c>
      <c r="B71" t="str">
        <f>Summary!B71</f>
        <v>MarinusPortlandSnowy</v>
      </c>
      <c r="C71" t="str">
        <f>Summary!C71</f>
        <v>Wind</v>
      </c>
      <c r="D71" s="104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72718945.497269019</v>
      </c>
      <c r="H71" s="73">
        <f>SUMIFS(AM$5:AM71,$F$5:$F71,$F71,$D$5:$D71,$D71)</f>
        <v>-30423210.559384823</v>
      </c>
      <c r="I71" s="20">
        <f>SUMIFS(AN$5:AN71,$F$5:$F71,$F71,$D$5:$D71,$D71)</f>
        <v>68851152.331129387</v>
      </c>
      <c r="J71" s="73">
        <f t="shared" si="16"/>
        <v>68851152.331129387</v>
      </c>
      <c r="K71" s="73">
        <f t="shared" si="17"/>
        <v>141570097.82839841</v>
      </c>
      <c r="L71" s="73">
        <f t="shared" si="18"/>
        <v>111146887.26901358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52446633.533222742</v>
      </c>
      <c r="Q71" s="73">
        <f>P71/SUMIFS(FinParameters!$H$8:$H$39,FinParameters!$B$8:$B$39,Financials!$E71,FinParameters!$C$8:$C$39,Financials!$F71)</f>
        <v>20220447.611903861</v>
      </c>
      <c r="R71" s="73">
        <f t="shared" ref="R71:R134" si="31">SUM(P71,N71:O71)</f>
        <v>-6342833.4729959276</v>
      </c>
      <c r="S71" s="12">
        <f t="shared" si="20"/>
        <v>-0.10789064429390031</v>
      </c>
      <c r="T71" s="114">
        <f t="shared" si="21"/>
        <v>72718945.497269019</v>
      </c>
      <c r="U71" s="73">
        <f>T71/SUMIFS(FinParameters!$L$8:$L$39,FinParameters!$B$8:$B$39,Financials!$E71,FinParameters!$C$8:$C$39,Financials!$F71)</f>
        <v>56807923.997646838</v>
      </c>
      <c r="V71" s="73">
        <f t="shared" si="22"/>
        <v>56807923.997646838</v>
      </c>
      <c r="W71" s="12"/>
      <c r="X71" s="73">
        <f t="shared" si="23"/>
        <v>125165579.03049175</v>
      </c>
      <c r="Y71" s="73">
        <f t="shared" si="24"/>
        <v>77028371.6095507</v>
      </c>
      <c r="Z71" s="73">
        <f t="shared" si="24"/>
        <v>50465090.524650909</v>
      </c>
      <c r="AA71" s="12">
        <f t="shared" si="25"/>
        <v>0.85840360687932038</v>
      </c>
      <c r="AB71" s="114">
        <f t="shared" si="26"/>
        <v>-30423210.559384823</v>
      </c>
      <c r="AC71" s="73">
        <f>AB71/SUMIFS(FinParameters!$L$8:$L$39,FinParameters!$B$8:$B$39,Financials!$E71,FinParameters!$C$8:$C$39,Financials!$F71)</f>
        <v>-23766563.464356694</v>
      </c>
      <c r="AD71" s="73">
        <f t="shared" si="27"/>
        <v>-23766563.464356694</v>
      </c>
      <c r="AE71" s="12"/>
      <c r="AF71" s="73">
        <f t="shared" si="28"/>
        <v>94742368.471106932</v>
      </c>
      <c r="AG71" s="73">
        <f t="shared" si="29"/>
        <v>53261808.145194009</v>
      </c>
      <c r="AH71" s="73">
        <f t="shared" si="29"/>
        <v>26698527.060294215</v>
      </c>
      <c r="AI71" s="12">
        <f t="shared" si="30"/>
        <v>0.45413793354292664</v>
      </c>
      <c r="AL71" s="73">
        <f>Summary!G71</f>
        <v>4107337.404141929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-4158861.5332035013</v>
      </c>
      <c r="AN71" s="20">
        <f>Summary!I71</f>
        <v>7388165.843028497</v>
      </c>
      <c r="AP71" s="12">
        <v>1</v>
      </c>
    </row>
    <row r="72" spans="1:42" x14ac:dyDescent="0.3">
      <c r="A72">
        <v>68</v>
      </c>
      <c r="B72" t="str">
        <f>Summary!B72</f>
        <v>MarinusPortlandSnowy</v>
      </c>
      <c r="C72" t="str">
        <f>Summary!C72</f>
        <v>Wind</v>
      </c>
      <c r="D72" s="104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38518376.014386892</v>
      </c>
      <c r="H72" s="73">
        <f>SUMIFS(AM$5:AM72,$F$5:$F72,$F72,$D$5:$D72,$D72)</f>
        <v>-121934.59652788304</v>
      </c>
      <c r="I72" s="20">
        <f>SUMIFS(AN$5:AN72,$F$5:$F72,$F72,$D$5:$D72,$D72)</f>
        <v>59772899.923573002</v>
      </c>
      <c r="J72" s="73">
        <f t="shared" si="16"/>
        <v>59772899.923573002</v>
      </c>
      <c r="K72" s="73">
        <f t="shared" si="17"/>
        <v>98291275.937959895</v>
      </c>
      <c r="L72" s="73">
        <f t="shared" si="18"/>
        <v>98169341.341432005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43368381.125666358</v>
      </c>
      <c r="Q72" s="73">
        <f>P72/SUMIFS(FinParameters!$H$8:$H$39,FinParameters!$B$8:$B$39,Financials!$E72,FinParameters!$C$8:$C$39,Financials!$F72)</f>
        <v>16720388.316423012</v>
      </c>
      <c r="R72" s="73">
        <f t="shared" si="31"/>
        <v>-15421085.880552312</v>
      </c>
      <c r="S72" s="12">
        <f t="shared" si="20"/>
        <v>-0.26231035363734612</v>
      </c>
      <c r="T72" s="114">
        <f t="shared" si="21"/>
        <v>38518376.014386892</v>
      </c>
      <c r="U72" s="73">
        <f>T72/SUMIFS(FinParameters!$L$8:$L$39,FinParameters!$B$8:$B$39,Financials!$E72,FinParameters!$C$8:$C$39,Financials!$F72)</f>
        <v>30090493.779509634</v>
      </c>
      <c r="V72" s="73">
        <f t="shared" si="22"/>
        <v>30090493.779509634</v>
      </c>
      <c r="W72" s="12"/>
      <c r="X72" s="73">
        <f t="shared" si="23"/>
        <v>81886757.140053242</v>
      </c>
      <c r="Y72" s="73">
        <f t="shared" si="24"/>
        <v>46810882.095932648</v>
      </c>
      <c r="Z72" s="73">
        <f t="shared" si="24"/>
        <v>14669407.898957321</v>
      </c>
      <c r="AA72" s="12">
        <f t="shared" si="25"/>
        <v>0.24952442411844983</v>
      </c>
      <c r="AB72" s="114">
        <f t="shared" si="26"/>
        <v>-121934.59652788304</v>
      </c>
      <c r="AC72" s="73">
        <f>AB72/SUMIFS(FinParameters!$L$8:$L$39,FinParameters!$B$8:$B$39,Financials!$E72,FinParameters!$C$8:$C$39,Financials!$F72)</f>
        <v>-95255.111922653654</v>
      </c>
      <c r="AD72" s="73">
        <f t="shared" si="27"/>
        <v>-95255.111922653654</v>
      </c>
      <c r="AE72" s="12"/>
      <c r="AF72" s="73">
        <f t="shared" si="28"/>
        <v>81764822.543525353</v>
      </c>
      <c r="AG72" s="73">
        <f t="shared" si="29"/>
        <v>46715626.984009996</v>
      </c>
      <c r="AH72" s="73">
        <f t="shared" si="29"/>
        <v>14574152.787034668</v>
      </c>
      <c r="AI72" s="12">
        <f t="shared" si="30"/>
        <v>0.24790414897779281</v>
      </c>
      <c r="AL72" s="73">
        <f>Summary!G72</f>
        <v>807741.42675707117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8924.6257276619763</v>
      </c>
      <c r="AN72" s="20">
        <f>Summary!I72</f>
        <v>6420641.6886879914</v>
      </c>
      <c r="AP72" s="12">
        <v>1</v>
      </c>
    </row>
    <row r="73" spans="1:42" x14ac:dyDescent="0.3">
      <c r="A73">
        <v>69</v>
      </c>
      <c r="B73" t="str">
        <f>Summary!B73</f>
        <v>MarinusPortlandSnowy</v>
      </c>
      <c r="C73" t="str">
        <f>Summary!C73</f>
        <v>Wind</v>
      </c>
      <c r="D73" s="104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14019759.771745823</v>
      </c>
      <c r="H73" s="73">
        <f>SUMIFS(AM$5:AM73,$F$5:$F73,$F73,$D$5:$D73,$D73)</f>
        <v>27921559.155774236</v>
      </c>
      <c r="I73" s="20">
        <f>SUMIFS(AN$5:AN73,$F$5:$F73,$F73,$D$5:$D73,$D73)</f>
        <v>51714662.214613616</v>
      </c>
      <c r="J73" s="73">
        <f t="shared" si="16"/>
        <v>51714662.214613616</v>
      </c>
      <c r="K73" s="73">
        <f t="shared" si="17"/>
        <v>65734421.98635944</v>
      </c>
      <c r="L73" s="73">
        <f t="shared" si="18"/>
        <v>93655981.142133683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35310143.416706972</v>
      </c>
      <c r="Q73" s="73">
        <f>P73/SUMIFS(FinParameters!$H$8:$H$39,FinParameters!$B$8:$B$39,Financials!$E73,FinParameters!$C$8:$C$39,Financials!$F73)</f>
        <v>13613588.843105718</v>
      </c>
      <c r="R73" s="73">
        <f t="shared" si="31"/>
        <v>-23479323.5895117</v>
      </c>
      <c r="S73" s="12">
        <f t="shared" si="20"/>
        <v>-0.39937976622628824</v>
      </c>
      <c r="T73" s="114">
        <f t="shared" si="21"/>
        <v>14019759.771745823</v>
      </c>
      <c r="U73" s="73">
        <f>T73/SUMIFS(FinParameters!$L$8:$L$39,FinParameters!$B$8:$B$39,Financials!$E73,FinParameters!$C$8:$C$39,Financials!$F73)</f>
        <v>10952213.926266486</v>
      </c>
      <c r="V73" s="73">
        <f t="shared" si="22"/>
        <v>10952213.926266486</v>
      </c>
      <c r="W73" s="12"/>
      <c r="X73" s="73">
        <f t="shared" si="23"/>
        <v>49329903.188452795</v>
      </c>
      <c r="Y73" s="73">
        <f t="shared" si="24"/>
        <v>24565802.769372202</v>
      </c>
      <c r="Z73" s="73">
        <f t="shared" si="24"/>
        <v>-12527109.663245214</v>
      </c>
      <c r="AA73" s="12">
        <f t="shared" si="25"/>
        <v>-0.21308425303328762</v>
      </c>
      <c r="AB73" s="114">
        <f t="shared" si="26"/>
        <v>27921559.155774236</v>
      </c>
      <c r="AC73" s="73">
        <f>AB73/SUMIFS(FinParameters!$L$8:$L$39,FinParameters!$B$8:$B$39,Financials!$E73,FinParameters!$C$8:$C$39,Financials!$F73)</f>
        <v>21812277.386181183</v>
      </c>
      <c r="AD73" s="73">
        <f t="shared" si="27"/>
        <v>21812277.386181183</v>
      </c>
      <c r="AE73" s="12"/>
      <c r="AF73" s="73">
        <f t="shared" si="28"/>
        <v>77251462.344227031</v>
      </c>
      <c r="AG73" s="73">
        <f t="shared" si="29"/>
        <v>46378080.155553386</v>
      </c>
      <c r="AH73" s="73">
        <f t="shared" si="29"/>
        <v>9285167.722935969</v>
      </c>
      <c r="AI73" s="12">
        <f t="shared" si="30"/>
        <v>0.15793930776670922</v>
      </c>
      <c r="AL73" s="73">
        <f>Summary!G73</f>
        <v>-1890862.5715771476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3917270.5129548488</v>
      </c>
      <c r="AN73" s="20">
        <f>Summary!I73</f>
        <v>5515243.0045149438</v>
      </c>
      <c r="AP73" s="12">
        <v>1</v>
      </c>
    </row>
    <row r="74" spans="1:42" x14ac:dyDescent="0.3">
      <c r="A74">
        <v>70</v>
      </c>
      <c r="B74" t="str">
        <f>Summary!B74</f>
        <v>MarinusPortlandSnowy</v>
      </c>
      <c r="C74" t="str">
        <f>Summary!C74</f>
        <v>Wind</v>
      </c>
      <c r="D74" s="104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-13857534.531098198</v>
      </c>
      <c r="H74" s="73">
        <f>SUMIFS(AM$5:AM74,$F$5:$F74,$F74,$D$5:$D74,$D74)</f>
        <v>65551329.797290653</v>
      </c>
      <c r="I74" s="20">
        <f>SUMIFS(AN$5:AN74,$F$5:$F74,$F74,$D$5:$D74,$D74)</f>
        <v>41372083.552785546</v>
      </c>
      <c r="J74" s="73">
        <f t="shared" si="16"/>
        <v>41372083.552785546</v>
      </c>
      <c r="K74" s="73">
        <f t="shared" si="17"/>
        <v>27514549.021687347</v>
      </c>
      <c r="L74" s="73">
        <f t="shared" si="18"/>
        <v>93065878.818977997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24967564.754878901</v>
      </c>
      <c r="Q74" s="73">
        <f>P74/SUMIFS(FinParameters!$H$8:$H$39,FinParameters!$B$8:$B$39,Financials!$E74,FinParameters!$C$8:$C$39,Financials!$F74)</f>
        <v>9626077.0446408428</v>
      </c>
      <c r="R74" s="73">
        <f t="shared" si="31"/>
        <v>-33821902.251339771</v>
      </c>
      <c r="S74" s="12">
        <f t="shared" si="20"/>
        <v>-0.57530547517571706</v>
      </c>
      <c r="T74" s="114">
        <f t="shared" si="21"/>
        <v>-13857534.531098198</v>
      </c>
      <c r="U74" s="73">
        <f>T74/SUMIFS(FinParameters!$L$8:$L$39,FinParameters!$B$8:$B$39,Financials!$E74,FinParameters!$C$8:$C$39,Financials!$F74)</f>
        <v>-10825483.827552989</v>
      </c>
      <c r="V74" s="73">
        <f t="shared" si="22"/>
        <v>-10825483.827552989</v>
      </c>
      <c r="W74" s="12"/>
      <c r="X74" s="73">
        <f t="shared" si="23"/>
        <v>11110030.223780701</v>
      </c>
      <c r="Y74" s="73">
        <f t="shared" si="24"/>
        <v>-1199406.7829121463</v>
      </c>
      <c r="Z74" s="73">
        <f t="shared" si="24"/>
        <v>-44647386.07889276</v>
      </c>
      <c r="AA74" s="12">
        <f t="shared" si="25"/>
        <v>-0.75944532843221757</v>
      </c>
      <c r="AB74" s="114">
        <f t="shared" si="26"/>
        <v>65551329.797290653</v>
      </c>
      <c r="AC74" s="73">
        <f>AB74/SUMIFS(FinParameters!$L$8:$L$39,FinParameters!$B$8:$B$39,Financials!$E74,FinParameters!$C$8:$C$39,Financials!$F74)</f>
        <v>51208594.068639502</v>
      </c>
      <c r="AD74" s="73">
        <f t="shared" si="27"/>
        <v>51208594.068639502</v>
      </c>
      <c r="AE74" s="12"/>
      <c r="AF74" s="73">
        <f t="shared" si="28"/>
        <v>76661360.02107136</v>
      </c>
      <c r="AG74" s="73">
        <f t="shared" si="29"/>
        <v>50009187.285727352</v>
      </c>
      <c r="AH74" s="73">
        <f t="shared" si="29"/>
        <v>6561207.989746742</v>
      </c>
      <c r="AI74" s="12">
        <f t="shared" si="30"/>
        <v>0.11160516201061503</v>
      </c>
      <c r="AL74" s="73">
        <f>Summary!G74</f>
        <v>-5257413.0726884874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8828618.9991576243</v>
      </c>
      <c r="AN74" s="20">
        <f>Summary!I74</f>
        <v>4362653.1724806689</v>
      </c>
      <c r="AP74" s="12">
        <v>1</v>
      </c>
    </row>
    <row r="75" spans="1:42" x14ac:dyDescent="0.3">
      <c r="A75">
        <v>71</v>
      </c>
      <c r="B75" t="str">
        <f>Summary!B75</f>
        <v>MarinusPortlandSnowy</v>
      </c>
      <c r="C75" t="str">
        <f>Summary!C75</f>
        <v>Wind</v>
      </c>
      <c r="D75" s="104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-52690304.635918558</v>
      </c>
      <c r="H75" s="73">
        <f>SUMIFS(AM$5:AM75,$F$5:$F75,$F75,$D$5:$D75,$D75)</f>
        <v>136132520.99773282</v>
      </c>
      <c r="I75" s="20">
        <f>SUMIFS(AN$5:AN75,$F$5:$F75,$F75,$D$5:$D75,$D75)</f>
        <v>24455388.134959117</v>
      </c>
      <c r="J75" s="73">
        <f t="shared" si="16"/>
        <v>24455388.134959117</v>
      </c>
      <c r="K75" s="73">
        <f t="shared" si="17"/>
        <v>-28234916.500959441</v>
      </c>
      <c r="L75" s="73">
        <f t="shared" si="18"/>
        <v>107897604.49677338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8050869.3370524701</v>
      </c>
      <c r="Q75" s="73">
        <f>P75/SUMIFS(FinParameters!$H$8:$H$39,FinParameters!$B$8:$B$39,Financials!$E75,FinParameters!$C$8:$C$39,Financials!$F75)</f>
        <v>3103958.6469745599</v>
      </c>
      <c r="R75" s="73">
        <f t="shared" si="31"/>
        <v>-50738597.6691662</v>
      </c>
      <c r="S75" s="12">
        <f t="shared" si="20"/>
        <v>-0.86305592231001416</v>
      </c>
      <c r="T75" s="114">
        <f t="shared" si="21"/>
        <v>-52690304.635918558</v>
      </c>
      <c r="U75" s="73">
        <f>T75/SUMIFS(FinParameters!$L$8:$L$39,FinParameters!$B$8:$B$39,Financials!$E75,FinParameters!$C$8:$C$39,Financials!$F75)</f>
        <v>-41161581.768021256</v>
      </c>
      <c r="V75" s="73">
        <f t="shared" si="22"/>
        <v>-41161581.768021256</v>
      </c>
      <c r="W75" s="12"/>
      <c r="X75" s="73">
        <f t="shared" si="23"/>
        <v>-44639435.298866086</v>
      </c>
      <c r="Y75" s="73">
        <f t="shared" si="24"/>
        <v>-38057623.121046692</v>
      </c>
      <c r="Z75" s="73">
        <f t="shared" si="24"/>
        <v>-91900179.437187463</v>
      </c>
      <c r="AA75" s="12">
        <f t="shared" si="25"/>
        <v>-1.5632082431954415</v>
      </c>
      <c r="AB75" s="114">
        <f t="shared" si="26"/>
        <v>136132520.99773282</v>
      </c>
      <c r="AC75" s="73">
        <f>AB75/SUMIFS(FinParameters!$L$8:$L$39,FinParameters!$B$8:$B$39,Financials!$E75,FinParameters!$C$8:$C$39,Financials!$F75)</f>
        <v>106346507.8263229</v>
      </c>
      <c r="AD75" s="73">
        <f t="shared" si="27"/>
        <v>106346507.8263229</v>
      </c>
      <c r="AE75" s="12"/>
      <c r="AF75" s="73">
        <f t="shared" si="28"/>
        <v>91493085.698866725</v>
      </c>
      <c r="AG75" s="73">
        <f t="shared" si="29"/>
        <v>68288884.705276206</v>
      </c>
      <c r="AH75" s="73">
        <f t="shared" si="29"/>
        <v>14446328.389135435</v>
      </c>
      <c r="AI75" s="12">
        <f t="shared" si="30"/>
        <v>0.2457298751765741</v>
      </c>
      <c r="AL75" s="73">
        <f>Summary!G75</f>
        <v>-8784943.0836717878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19147988.380750906</v>
      </c>
      <c r="AN75" s="20">
        <f>Summary!I75</f>
        <v>2640850.3593348768</v>
      </c>
      <c r="AP75" s="12">
        <v>1</v>
      </c>
    </row>
    <row r="76" spans="1:42" x14ac:dyDescent="0.3">
      <c r="A76">
        <v>72</v>
      </c>
      <c r="B76" t="str">
        <f>Summary!B76</f>
        <v>MarinusPortlandSnowy</v>
      </c>
      <c r="C76" t="str">
        <f>Summary!C76</f>
        <v>Wind</v>
      </c>
      <c r="D76" s="104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45065809.289196536</v>
      </c>
      <c r="H76" s="73">
        <f>SUMIFS(AM$5:AM76,$F$5:$F76,$F76,$D$5:$D76,$D76)</f>
        <v>-1798504.9480738202</v>
      </c>
      <c r="I76" s="20">
        <f>SUMIFS(AN$5:AN76,$F$5:$F76,$F76,$D$5:$D76,$D76)</f>
        <v>60841327.350951046</v>
      </c>
      <c r="J76" s="73">
        <f t="shared" si="16"/>
        <v>60841327.350951046</v>
      </c>
      <c r="K76" s="73">
        <f t="shared" si="17"/>
        <v>105907136.64014758</v>
      </c>
      <c r="L76" s="73">
        <f t="shared" si="18"/>
        <v>104108631.69207376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44436808.553044401</v>
      </c>
      <c r="Q76" s="73">
        <f>P76/SUMIFS(FinParameters!$H$8:$H$39,FinParameters!$B$8:$B$39,Financials!$E76,FinParameters!$C$8:$C$39,Financials!$F76)</f>
        <v>17132313.341291074</v>
      </c>
      <c r="R76" s="73">
        <f t="shared" si="31"/>
        <v>-14352658.453174269</v>
      </c>
      <c r="S76" s="12">
        <f t="shared" si="20"/>
        <v>-0.2441365636408315</v>
      </c>
      <c r="T76" s="114">
        <f t="shared" si="21"/>
        <v>45065809.289196536</v>
      </c>
      <c r="U76" s="73">
        <f>T76/SUMIFS(FinParameters!$L$8:$L$39,FinParameters!$B$8:$B$39,Financials!$E76,FinParameters!$C$8:$C$39,Financials!$F76)</f>
        <v>35205338.189196773</v>
      </c>
      <c r="V76" s="73">
        <f t="shared" si="22"/>
        <v>35205338.189196773</v>
      </c>
      <c r="W76" s="12"/>
      <c r="X76" s="73">
        <f t="shared" si="23"/>
        <v>89502617.84224093</v>
      </c>
      <c r="Y76" s="73">
        <f t="shared" si="24"/>
        <v>52337651.53048785</v>
      </c>
      <c r="Z76" s="73">
        <f t="shared" si="24"/>
        <v>20852679.736022502</v>
      </c>
      <c r="AA76" s="12">
        <f t="shared" si="25"/>
        <v>0.35470094896109083</v>
      </c>
      <c r="AB76" s="114">
        <f t="shared" si="26"/>
        <v>-1798504.9480738202</v>
      </c>
      <c r="AC76" s="73">
        <f>AB76/SUMIFS(FinParameters!$L$8:$L$39,FinParameters!$B$8:$B$39,Financials!$E76,FinParameters!$C$8:$C$39,Financials!$F76)</f>
        <v>-1404989.1909310806</v>
      </c>
      <c r="AD76" s="73">
        <f t="shared" si="27"/>
        <v>-1404989.1909310806</v>
      </c>
      <c r="AE76" s="12"/>
      <c r="AF76" s="73">
        <f t="shared" si="28"/>
        <v>87704112.89416711</v>
      </c>
      <c r="AG76" s="73">
        <f t="shared" si="29"/>
        <v>50932662.339556769</v>
      </c>
      <c r="AH76" s="73">
        <f t="shared" si="29"/>
        <v>19447690.54509142</v>
      </c>
      <c r="AI76" s="12">
        <f t="shared" si="30"/>
        <v>0.33080229393871302</v>
      </c>
      <c r="AL76" s="73">
        <f>Summary!G76</f>
        <v>1291751.7501598995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-204148.31220632579</v>
      </c>
      <c r="AN76" s="20">
        <f>Summary!I76</f>
        <v>6513998.1972183082</v>
      </c>
      <c r="AP76" s="12">
        <v>1</v>
      </c>
    </row>
    <row r="77" spans="1:42" x14ac:dyDescent="0.3">
      <c r="A77">
        <v>73</v>
      </c>
      <c r="B77" t="str">
        <f>Summary!B77</f>
        <v>MarinusPortlandSnowy</v>
      </c>
      <c r="C77" t="str">
        <f>Summary!C77</f>
        <v>Wind</v>
      </c>
      <c r="D77" s="104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223887805.85155052</v>
      </c>
      <c r="H77" s="73">
        <f>SUMIFS(AM$5:AM77,$F$5:$F77,$F77,$D$5:$D77,$D77)</f>
        <v>-196667373.15813333</v>
      </c>
      <c r="I77" s="20">
        <f>SUMIFS(AN$5:AN77,$F$5:$F77,$F77,$D$5:$D77,$D77)</f>
        <v>129204361.95808899</v>
      </c>
      <c r="J77" s="73">
        <f t="shared" si="16"/>
        <v>129204361.95808899</v>
      </c>
      <c r="K77" s="73">
        <f t="shared" si="17"/>
        <v>353092167.80963951</v>
      </c>
      <c r="L77" s="73">
        <f t="shared" si="18"/>
        <v>156424794.65150619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110950980.19023469</v>
      </c>
      <c r="Q77" s="73">
        <f>P77/SUMIFS(FinParameters!$H$8:$H$39,FinParameters!$B$8:$B$39,Financials!$E77,FinParameters!$C$8:$C$39,Financials!$F77)</f>
        <v>38887641.698158048</v>
      </c>
      <c r="R77" s="73">
        <f t="shared" si="31"/>
        <v>49845363.841781139</v>
      </c>
      <c r="S77" s="12">
        <f t="shared" si="20"/>
        <v>0.81572475363866637</v>
      </c>
      <c r="T77" s="114">
        <f t="shared" si="21"/>
        <v>223887805.85155052</v>
      </c>
      <c r="U77" s="73">
        <f>T77/SUMIFS(FinParameters!$L$8:$L$39,FinParameters!$B$8:$B$39,Financials!$E77,FinParameters!$C$8:$C$39,Financials!$F77)</f>
        <v>170634923.0215719</v>
      </c>
      <c r="V77" s="73">
        <f t="shared" si="22"/>
        <v>170634923.0215719</v>
      </c>
      <c r="W77" s="12"/>
      <c r="X77" s="73">
        <f t="shared" si="23"/>
        <v>334838786.04178518</v>
      </c>
      <c r="Y77" s="73">
        <f t="shared" si="24"/>
        <v>209522564.71972996</v>
      </c>
      <c r="Z77" s="73">
        <f t="shared" si="24"/>
        <v>220480286.86335304</v>
      </c>
      <c r="AA77" s="12">
        <f t="shared" si="25"/>
        <v>3.6081836668837219</v>
      </c>
      <c r="AB77" s="114">
        <f t="shared" si="26"/>
        <v>-196667373.15813333</v>
      </c>
      <c r="AC77" s="73">
        <f>AB77/SUMIFS(FinParameters!$L$8:$L$39,FinParameters!$B$8:$B$39,Financials!$E77,FinParameters!$C$8:$C$39,Financials!$F77)</f>
        <v>-149889012.2758351</v>
      </c>
      <c r="AD77" s="73">
        <f t="shared" si="27"/>
        <v>-149889012.2758351</v>
      </c>
      <c r="AE77" s="12"/>
      <c r="AF77" s="73">
        <f t="shared" si="28"/>
        <v>138171412.88365185</v>
      </c>
      <c r="AG77" s="73">
        <f t="shared" si="29"/>
        <v>59633552.443894863</v>
      </c>
      <c r="AH77" s="73">
        <f t="shared" si="29"/>
        <v>70591274.587517947</v>
      </c>
      <c r="AI77" s="12">
        <f t="shared" si="30"/>
        <v>1.1552338198337224</v>
      </c>
      <c r="AL77" s="73">
        <f>Summary!G77</f>
        <v>22369172.382066797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-28044306.025060903</v>
      </c>
      <c r="AN77" s="20">
        <f>Summary!I77</f>
        <v>13849773.630985243</v>
      </c>
      <c r="AP77" s="12">
        <v>1</v>
      </c>
    </row>
    <row r="78" spans="1:42" x14ac:dyDescent="0.3">
      <c r="A78">
        <v>74</v>
      </c>
      <c r="B78" t="str">
        <f>Summary!B78</f>
        <v>MarinusPortlandSnowy</v>
      </c>
      <c r="C78" t="str">
        <f>Summary!C78</f>
        <v>Wind</v>
      </c>
      <c r="D78" s="104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132223863.82301851</v>
      </c>
      <c r="H78" s="73">
        <f>SUMIFS(AM$5:AM78,$F$5:$F78,$F78,$D$5:$D78,$D78)</f>
        <v>-86170049.02908802</v>
      </c>
      <c r="I78" s="20">
        <f>SUMIFS(AN$5:AN78,$F$5:$F78,$F78,$D$5:$D78,$D78)</f>
        <v>93463063.270986736</v>
      </c>
      <c r="J78" s="73">
        <f t="shared" si="16"/>
        <v>93463063.270986736</v>
      </c>
      <c r="K78" s="73">
        <f t="shared" si="17"/>
        <v>225686927.09400523</v>
      </c>
      <c r="L78" s="73">
        <f t="shared" si="18"/>
        <v>139516878.06491721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75209681.503132433</v>
      </c>
      <c r="Q78" s="73">
        <f>P78/SUMIFS(FinParameters!$H$8:$H$39,FinParameters!$B$8:$B$39,Financials!$E78,FinParameters!$C$8:$C$39,Financials!$F78)</f>
        <v>26360534.548786417</v>
      </c>
      <c r="R78" s="73">
        <f t="shared" si="31"/>
        <v>14104065.154678879</v>
      </c>
      <c r="S78" s="12">
        <f t="shared" si="20"/>
        <v>0.23081454696816625</v>
      </c>
      <c r="T78" s="114">
        <f t="shared" si="21"/>
        <v>132223863.82301851</v>
      </c>
      <c r="U78" s="73">
        <f>T78/SUMIFS(FinParameters!$L$8:$L$39,FinParameters!$B$8:$B$39,Financials!$E78,FinParameters!$C$8:$C$39,Financials!$F78)</f>
        <v>100773727.89126076</v>
      </c>
      <c r="V78" s="73">
        <f t="shared" si="22"/>
        <v>100773727.89126076</v>
      </c>
      <c r="W78" s="12"/>
      <c r="X78" s="73">
        <f t="shared" si="23"/>
        <v>207433545.32615092</v>
      </c>
      <c r="Y78" s="73">
        <f t="shared" si="24"/>
        <v>127134262.44004717</v>
      </c>
      <c r="Z78" s="73">
        <f t="shared" si="24"/>
        <v>114877793.04593964</v>
      </c>
      <c r="AA78" s="12">
        <f t="shared" si="25"/>
        <v>1.8799874694144534</v>
      </c>
      <c r="AB78" s="114">
        <f t="shared" si="26"/>
        <v>-86170049.02908802</v>
      </c>
      <c r="AC78" s="73">
        <f>AB78/SUMIFS(FinParameters!$L$8:$L$39,FinParameters!$B$8:$B$39,Financials!$E78,FinParameters!$C$8:$C$39,Financials!$F78)</f>
        <v>-65674053.246976711</v>
      </c>
      <c r="AD78" s="73">
        <f t="shared" si="27"/>
        <v>-65674053.246976711</v>
      </c>
      <c r="AE78" s="12"/>
      <c r="AF78" s="73">
        <f t="shared" si="28"/>
        <v>121263496.2970629</v>
      </c>
      <c r="AG78" s="73">
        <f t="shared" si="29"/>
        <v>61460209.193070464</v>
      </c>
      <c r="AH78" s="73">
        <f t="shared" si="29"/>
        <v>49203739.798962928</v>
      </c>
      <c r="AI78" s="12">
        <f t="shared" si="30"/>
        <v>0.80522450699751702</v>
      </c>
      <c r="AL78" s="73">
        <f>Summary!G78</f>
        <v>9836535.5299963113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-12767640.755112967</v>
      </c>
      <c r="AN78" s="20">
        <f>Summary!I78</f>
        <v>9386577.7400155645</v>
      </c>
      <c r="AP78" s="12">
        <v>1</v>
      </c>
    </row>
    <row r="79" spans="1:42" x14ac:dyDescent="0.3">
      <c r="A79">
        <v>75</v>
      </c>
      <c r="B79" t="str">
        <f>Summary!B79</f>
        <v>MarinusPortlandSnowy</v>
      </c>
      <c r="C79" t="str">
        <f>Summary!C79</f>
        <v>Wind</v>
      </c>
      <c r="D79" s="104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77388968.420746714</v>
      </c>
      <c r="H79" s="73">
        <f>SUMIFS(AM$5:AM79,$F$5:$F79,$F79,$D$5:$D79,$D79)</f>
        <v>-35717580.208990991</v>
      </c>
      <c r="I79" s="20">
        <f>SUMIFS(AN$5:AN79,$F$5:$F79,$F79,$D$5:$D79,$D79)</f>
        <v>76387250.491874278</v>
      </c>
      <c r="J79" s="73">
        <f t="shared" si="16"/>
        <v>76387250.491874278</v>
      </c>
      <c r="K79" s="73">
        <f t="shared" si="17"/>
        <v>153776218.91262099</v>
      </c>
      <c r="L79" s="73">
        <f t="shared" si="18"/>
        <v>118058638.70363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58133868.724019967</v>
      </c>
      <c r="Q79" s="73">
        <f>P79/SUMIFS(FinParameters!$H$8:$H$39,FinParameters!$B$8:$B$39,Financials!$E79,FinParameters!$C$8:$C$39,Financials!$F79)</f>
        <v>20375566.341021102</v>
      </c>
      <c r="R79" s="73">
        <f t="shared" si="31"/>
        <v>-2971747.6244335864</v>
      </c>
      <c r="S79" s="12">
        <f t="shared" si="20"/>
        <v>-4.8632970290116297E-2</v>
      </c>
      <c r="T79" s="114">
        <f t="shared" si="21"/>
        <v>77388968.420746714</v>
      </c>
      <c r="U79" s="73">
        <f>T79/SUMIFS(FinParameters!$L$8:$L$39,FinParameters!$B$8:$B$39,Financials!$E79,FinParameters!$C$8:$C$39,Financials!$F79)</f>
        <v>58981598.479502559</v>
      </c>
      <c r="V79" s="73">
        <f t="shared" si="22"/>
        <v>58981598.479502559</v>
      </c>
      <c r="W79" s="12"/>
      <c r="X79" s="73">
        <f t="shared" si="23"/>
        <v>135522837.14476669</v>
      </c>
      <c r="Y79" s="73">
        <f t="shared" si="24"/>
        <v>79357164.820523664</v>
      </c>
      <c r="Z79" s="73">
        <f t="shared" si="24"/>
        <v>56009850.855068974</v>
      </c>
      <c r="AA79" s="12">
        <f t="shared" si="25"/>
        <v>0.91660724827115603</v>
      </c>
      <c r="AB79" s="114">
        <f t="shared" si="26"/>
        <v>-35717580.208990991</v>
      </c>
      <c r="AC79" s="73">
        <f>AB79/SUMIFS(FinParameters!$L$8:$L$39,FinParameters!$B$8:$B$39,Financials!$E79,FinParameters!$C$8:$C$39,Financials!$F79)</f>
        <v>-27221967.388072424</v>
      </c>
      <c r="AD79" s="73">
        <f t="shared" si="27"/>
        <v>-27221967.388072424</v>
      </c>
      <c r="AE79" s="12"/>
      <c r="AF79" s="73">
        <f t="shared" si="28"/>
        <v>99805256.935775697</v>
      </c>
      <c r="AG79" s="73">
        <f t="shared" si="29"/>
        <v>52135197.432451241</v>
      </c>
      <c r="AH79" s="73">
        <f t="shared" si="29"/>
        <v>28787883.466996551</v>
      </c>
      <c r="AI79" s="12">
        <f t="shared" si="30"/>
        <v>0.47111681687055118</v>
      </c>
      <c r="AL79" s="73">
        <f>Summary!G79</f>
        <v>4670022.9234776916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-5294369.6496061673</v>
      </c>
      <c r="AN79" s="20">
        <f>Summary!I79</f>
        <v>7536098.1607448878</v>
      </c>
      <c r="AP79" s="12">
        <v>1</v>
      </c>
    </row>
    <row r="80" spans="1:42" x14ac:dyDescent="0.3">
      <c r="A80">
        <v>76</v>
      </c>
      <c r="B80" t="str">
        <f>Summary!B80</f>
        <v>MarinusPortlandSnowy</v>
      </c>
      <c r="C80" t="str">
        <f>Summary!C80</f>
        <v>Wind</v>
      </c>
      <c r="D80" s="104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39652505.914689638</v>
      </c>
      <c r="H80" s="73">
        <f>SUMIFS(AM$5:AM80,$F$5:$F80,$F80,$D$5:$D80,$D80)</f>
        <v>-51762.120892087172</v>
      </c>
      <c r="I80" s="20">
        <f>SUMIFS(AN$5:AN80,$F$5:$F80,$F80,$D$5:$D80,$D80)</f>
        <v>66344055.15636649</v>
      </c>
      <c r="J80" s="73">
        <f t="shared" si="16"/>
        <v>66344055.15636649</v>
      </c>
      <c r="K80" s="73">
        <f t="shared" si="17"/>
        <v>105996561.07105613</v>
      </c>
      <c r="L80" s="73">
        <f t="shared" si="18"/>
        <v>105944798.95016405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48090673.388512179</v>
      </c>
      <c r="Q80" s="73">
        <f>P80/SUMIFS(FinParameters!$H$8:$H$39,FinParameters!$B$8:$B$39,Financials!$E80,FinParameters!$C$8:$C$39,Financials!$F80)</f>
        <v>16855487.644625649</v>
      </c>
      <c r="R80" s="73">
        <f t="shared" si="31"/>
        <v>-13014942.959941374</v>
      </c>
      <c r="S80" s="12">
        <f t="shared" si="20"/>
        <v>-0.2129909448212407</v>
      </c>
      <c r="T80" s="114">
        <f t="shared" si="21"/>
        <v>39652505.914689638</v>
      </c>
      <c r="U80" s="73">
        <f>T80/SUMIFS(FinParameters!$L$8:$L$39,FinParameters!$B$8:$B$39,Financials!$E80,FinParameters!$C$8:$C$39,Financials!$F80)</f>
        <v>30220950.482902922</v>
      </c>
      <c r="V80" s="73">
        <f t="shared" si="22"/>
        <v>30220950.482902922</v>
      </c>
      <c r="W80" s="12"/>
      <c r="X80" s="73">
        <f t="shared" si="23"/>
        <v>87743179.303201824</v>
      </c>
      <c r="Y80" s="73">
        <f t="shared" si="24"/>
        <v>47076438.127528571</v>
      </c>
      <c r="Z80" s="73">
        <f t="shared" si="24"/>
        <v>17206007.522961549</v>
      </c>
      <c r="AA80" s="12">
        <f t="shared" si="25"/>
        <v>0.28157816827907661</v>
      </c>
      <c r="AB80" s="114">
        <f t="shared" si="26"/>
        <v>-51762.120892087172</v>
      </c>
      <c r="AC80" s="73">
        <f>AB80/SUMIFS(FinParameters!$L$8:$L$39,FinParameters!$B$8:$B$39,Financials!$E80,FinParameters!$C$8:$C$39,Financials!$F80)</f>
        <v>-39450.230352031591</v>
      </c>
      <c r="AD80" s="73">
        <f t="shared" si="27"/>
        <v>-39450.230352031591</v>
      </c>
      <c r="AE80" s="12"/>
      <c r="AF80" s="73">
        <f t="shared" si="28"/>
        <v>87691417.182309732</v>
      </c>
      <c r="AG80" s="73">
        <f t="shared" si="29"/>
        <v>47036987.897176541</v>
      </c>
      <c r="AH80" s="73">
        <f t="shared" si="29"/>
        <v>17166557.292609517</v>
      </c>
      <c r="AI80" s="12">
        <f t="shared" si="30"/>
        <v>0.28093256100580949</v>
      </c>
      <c r="AL80" s="73">
        <f>Summary!G80</f>
        <v>1134129.9003027456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70172.475635795869</v>
      </c>
      <c r="AN80" s="20">
        <f>Summary!I80</f>
        <v>6571155.2327934857</v>
      </c>
      <c r="AP80" s="12">
        <v>1</v>
      </c>
    </row>
    <row r="81" spans="1:42" x14ac:dyDescent="0.3">
      <c r="A81">
        <v>77</v>
      </c>
      <c r="B81" t="str">
        <f>Summary!B81</f>
        <v>MarinusPortlandSnowy</v>
      </c>
      <c r="C81" t="str">
        <f>Summary!C81</f>
        <v>Wind</v>
      </c>
      <c r="D81" s="104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12158699.038561866</v>
      </c>
      <c r="H81" s="73">
        <f>SUMIFS(AM$5:AM81,$F$5:$F81,$F81,$D$5:$D81,$D81)</f>
        <v>32589609.018305875</v>
      </c>
      <c r="I81" s="20">
        <f>SUMIFS(AN$5:AN81,$F$5:$F81,$F81,$D$5:$D81,$D81)</f>
        <v>57405908.696894892</v>
      </c>
      <c r="J81" s="73">
        <f t="shared" si="16"/>
        <v>57405908.696894892</v>
      </c>
      <c r="K81" s="73">
        <f t="shared" si="17"/>
        <v>69564607.735456765</v>
      </c>
      <c r="L81" s="73">
        <f t="shared" si="18"/>
        <v>102154216.75376263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39152526.929040581</v>
      </c>
      <c r="Q81" s="73">
        <f>P81/SUMIFS(FinParameters!$H$8:$H$39,FinParameters!$B$8:$B$39,Financials!$E81,FinParameters!$C$8:$C$39,Financials!$F81)</f>
        <v>13722721.837909648</v>
      </c>
      <c r="R81" s="73">
        <f t="shared" si="31"/>
        <v>-21953089.419412971</v>
      </c>
      <c r="S81" s="12">
        <f t="shared" si="20"/>
        <v>-0.35926467534875878</v>
      </c>
      <c r="T81" s="114">
        <f t="shared" si="21"/>
        <v>12158699.038561866</v>
      </c>
      <c r="U81" s="73">
        <f>T81/SUMIFS(FinParameters!$L$8:$L$39,FinParameters!$B$8:$B$39,Financials!$E81,FinParameters!$C$8:$C$39,Financials!$F81)</f>
        <v>9266689.0302328467</v>
      </c>
      <c r="V81" s="73">
        <f t="shared" si="22"/>
        <v>9266689.0302328467</v>
      </c>
      <c r="W81" s="12"/>
      <c r="X81" s="73">
        <f t="shared" si="23"/>
        <v>51311225.967602454</v>
      </c>
      <c r="Y81" s="73">
        <f t="shared" si="24"/>
        <v>22989410.868142493</v>
      </c>
      <c r="Z81" s="73">
        <f t="shared" si="24"/>
        <v>-12686400.389180124</v>
      </c>
      <c r="AA81" s="12">
        <f t="shared" si="25"/>
        <v>-0.20761431022700402</v>
      </c>
      <c r="AB81" s="114">
        <f t="shared" si="26"/>
        <v>32589609.018305875</v>
      </c>
      <c r="AC81" s="73">
        <f>AB81/SUMIFS(FinParameters!$L$8:$L$39,FinParameters!$B$8:$B$39,Financials!$E81,FinParameters!$C$8:$C$39,Financials!$F81)</f>
        <v>24838000.466309171</v>
      </c>
      <c r="AD81" s="73">
        <f t="shared" si="27"/>
        <v>24838000.466309171</v>
      </c>
      <c r="AE81" s="12"/>
      <c r="AF81" s="73">
        <f t="shared" si="28"/>
        <v>83900834.985908329</v>
      </c>
      <c r="AG81" s="73">
        <f t="shared" si="29"/>
        <v>47827411.334451661</v>
      </c>
      <c r="AH81" s="73">
        <f t="shared" si="29"/>
        <v>12151600.077129047</v>
      </c>
      <c r="AI81" s="12">
        <f t="shared" si="30"/>
        <v>0.19886224545768089</v>
      </c>
      <c r="AL81" s="73">
        <f>Summary!G81</f>
        <v>-1861060.7331839572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4668049.8625316406</v>
      </c>
      <c r="AN81" s="20">
        <f>Summary!I81</f>
        <v>5691246.4822812723</v>
      </c>
      <c r="AP81" s="12">
        <v>1</v>
      </c>
    </row>
    <row r="82" spans="1:42" x14ac:dyDescent="0.3">
      <c r="A82">
        <v>78</v>
      </c>
      <c r="B82" t="str">
        <f>Summary!B82</f>
        <v>MarinusPortlandSnowy</v>
      </c>
      <c r="C82" t="str">
        <f>Summary!C82</f>
        <v>Wind</v>
      </c>
      <c r="D82" s="104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-18823109.935977332</v>
      </c>
      <c r="H82" s="73">
        <f>SUMIFS(AM$5:AM82,$F$5:$F82,$F82,$D$5:$D82,$D82)</f>
        <v>76188767.118075565</v>
      </c>
      <c r="I82" s="20">
        <f>SUMIFS(AN$5:AN82,$F$5:$F82,$F82,$D$5:$D82,$D82)</f>
        <v>45945863.497224547</v>
      </c>
      <c r="J82" s="73">
        <f t="shared" si="16"/>
        <v>45945863.497224547</v>
      </c>
      <c r="K82" s="73">
        <f t="shared" si="17"/>
        <v>27122753.561247215</v>
      </c>
      <c r="L82" s="73">
        <f t="shared" si="18"/>
        <v>103311520.67932278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27692481.729370236</v>
      </c>
      <c r="Q82" s="73">
        <f>P82/SUMIFS(FinParameters!$H$8:$H$39,FinParameters!$B$8:$B$39,Financials!$E82,FinParameters!$C$8:$C$39,Financials!$F82)</f>
        <v>9706045.9076441806</v>
      </c>
      <c r="R82" s="73">
        <f t="shared" si="31"/>
        <v>-33413134.619083315</v>
      </c>
      <c r="S82" s="12">
        <f t="shared" si="20"/>
        <v>-0.54680955067281511</v>
      </c>
      <c r="T82" s="114">
        <f t="shared" si="21"/>
        <v>-18823109.935977332</v>
      </c>
      <c r="U82" s="73">
        <f>T82/SUMIFS(FinParameters!$L$8:$L$39,FinParameters!$B$8:$B$39,Financials!$E82,FinParameters!$C$8:$C$39,Financials!$F82)</f>
        <v>-14345935.021944536</v>
      </c>
      <c r="V82" s="73">
        <f t="shared" si="22"/>
        <v>-14345935.021944536</v>
      </c>
      <c r="W82" s="12"/>
      <c r="X82" s="73">
        <f t="shared" si="23"/>
        <v>8869371.7933929041</v>
      </c>
      <c r="Y82" s="73">
        <f t="shared" si="24"/>
        <v>-4639889.1143003553</v>
      </c>
      <c r="Z82" s="73">
        <f t="shared" si="24"/>
        <v>-47759069.641027853</v>
      </c>
      <c r="AA82" s="12">
        <f t="shared" si="25"/>
        <v>-0.78158232409739092</v>
      </c>
      <c r="AB82" s="114">
        <f t="shared" si="26"/>
        <v>76188767.118075565</v>
      </c>
      <c r="AC82" s="73">
        <f>AB82/SUMIFS(FinParameters!$L$8:$L$39,FinParameters!$B$8:$B$39,Financials!$E82,FinParameters!$C$8:$C$39,Financials!$F82)</f>
        <v>58066871.319116369</v>
      </c>
      <c r="AD82" s="73">
        <f t="shared" si="27"/>
        <v>58066871.319116369</v>
      </c>
      <c r="AE82" s="12"/>
      <c r="AF82" s="73">
        <f t="shared" si="28"/>
        <v>85058138.911468476</v>
      </c>
      <c r="AG82" s="73">
        <f t="shared" si="29"/>
        <v>53426982.204816014</v>
      </c>
      <c r="AH82" s="73">
        <f t="shared" si="29"/>
        <v>10307801.678088516</v>
      </c>
      <c r="AI82" s="12">
        <f t="shared" si="30"/>
        <v>0.1686882858575304</v>
      </c>
      <c r="AL82" s="73">
        <f>Summary!G82</f>
        <v>-4965575.404879136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10637437.320784906</v>
      </c>
      <c r="AN82" s="20">
        <f>Summary!I82</f>
        <v>4573779.9444390014</v>
      </c>
      <c r="AP82" s="12">
        <v>1</v>
      </c>
    </row>
    <row r="83" spans="1:42" x14ac:dyDescent="0.3">
      <c r="A83">
        <v>79</v>
      </c>
      <c r="B83" t="str">
        <f>Summary!B83</f>
        <v>MarinusPortlandSnowy</v>
      </c>
      <c r="C83" t="str">
        <f>Summary!C83</f>
        <v>Wind</v>
      </c>
      <c r="D83" s="104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-61863246.597548522</v>
      </c>
      <c r="H83" s="73">
        <f>SUMIFS(AM$5:AM83,$F$5:$F83,$F83,$D$5:$D83,$D83)</f>
        <v>158839857.59597266</v>
      </c>
      <c r="I83" s="20">
        <f>SUMIFS(AN$5:AN83,$F$5:$F83,$F83,$D$5:$D83,$D83)</f>
        <v>27032902.815260429</v>
      </c>
      <c r="J83" s="73">
        <f t="shared" si="16"/>
        <v>27032902.815260429</v>
      </c>
      <c r="K83" s="73">
        <f t="shared" si="17"/>
        <v>-34830343.782288089</v>
      </c>
      <c r="L83" s="73">
        <f t="shared" si="18"/>
        <v>124009513.81368457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8779521.0474061184</v>
      </c>
      <c r="Q83" s="73">
        <f>P83/SUMIFS(FinParameters!$H$8:$H$39,FinParameters!$B$8:$B$39,Financials!$E83,FinParameters!$C$8:$C$39,Financials!$F83)</f>
        <v>3077168.5674843267</v>
      </c>
      <c r="R83" s="73">
        <f t="shared" si="31"/>
        <v>-52326095.301047429</v>
      </c>
      <c r="S83" s="12">
        <f t="shared" si="20"/>
        <v>-0.85632219144405519</v>
      </c>
      <c r="T83" s="114">
        <f t="shared" si="21"/>
        <v>-61863246.597548522</v>
      </c>
      <c r="U83" s="73">
        <f>T83/SUMIFS(FinParameters!$L$8:$L$39,FinParameters!$B$8:$B$39,Financials!$E83,FinParameters!$C$8:$C$39,Financials!$F83)</f>
        <v>-47148750.602506779</v>
      </c>
      <c r="V83" s="73">
        <f t="shared" si="22"/>
        <v>-47148750.602506779</v>
      </c>
      <c r="W83" s="12"/>
      <c r="X83" s="73">
        <f t="shared" si="23"/>
        <v>-53083725.5501424</v>
      </c>
      <c r="Y83" s="73">
        <f t="shared" si="24"/>
        <v>-44071582.035022452</v>
      </c>
      <c r="Z83" s="73">
        <f t="shared" si="24"/>
        <v>-99474845.903554201</v>
      </c>
      <c r="AA83" s="12">
        <f t="shared" si="25"/>
        <v>-1.6279165786709504</v>
      </c>
      <c r="AB83" s="114">
        <f t="shared" si="26"/>
        <v>158839857.59597266</v>
      </c>
      <c r="AC83" s="73">
        <f>AB83/SUMIFS(FinParameters!$L$8:$L$39,FinParameters!$B$8:$B$39,Financials!$E83,FinParameters!$C$8:$C$39,Financials!$F83)</f>
        <v>121058968.66762534</v>
      </c>
      <c r="AD83" s="73">
        <f t="shared" si="27"/>
        <v>121058968.66762534</v>
      </c>
      <c r="AE83" s="12"/>
      <c r="AF83" s="73">
        <f t="shared" si="28"/>
        <v>105756132.04583025</v>
      </c>
      <c r="AG83" s="73">
        <f t="shared" si="29"/>
        <v>76987386.632602885</v>
      </c>
      <c r="AH83" s="73">
        <f t="shared" si="29"/>
        <v>21584122.764071137</v>
      </c>
      <c r="AI83" s="12">
        <f t="shared" si="30"/>
        <v>0.35322649625180291</v>
      </c>
      <c r="AL83" s="73">
        <f>Summary!G83</f>
        <v>-9172941.9616299625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22707336.59823985</v>
      </c>
      <c r="AN83" s="20">
        <f>Summary!I83</f>
        <v>2577514.6803013133</v>
      </c>
      <c r="AP83" s="12">
        <v>1</v>
      </c>
    </row>
    <row r="84" spans="1:42" x14ac:dyDescent="0.3">
      <c r="A84">
        <v>80</v>
      </c>
      <c r="B84" t="str">
        <f>Summary!B84</f>
        <v>MarinusPortlandSnowy</v>
      </c>
      <c r="C84" t="str">
        <f>Summary!C84</f>
        <v>Wind</v>
      </c>
      <c r="D84" s="104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46680648.639700212</v>
      </c>
      <c r="H84" s="73">
        <f>SUMIFS(AM$5:AM84,$F$5:$F84,$F84,$D$5:$D84,$D84)</f>
        <v>-2208810.9033697885</v>
      </c>
      <c r="I84" s="20">
        <f>SUMIFS(AN$5:AN84,$F$5:$F84,$F84,$D$5:$D84,$D84)</f>
        <v>67536935.740186289</v>
      </c>
      <c r="J84" s="73">
        <f t="shared" si="16"/>
        <v>67536935.740186289</v>
      </c>
      <c r="K84" s="73">
        <f t="shared" si="17"/>
        <v>114217584.37988651</v>
      </c>
      <c r="L84" s="73">
        <f t="shared" si="18"/>
        <v>112008773.47651671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49283553.972331978</v>
      </c>
      <c r="Q84" s="73">
        <f>P84/SUMIFS(FinParameters!$H$8:$H$39,FinParameters!$B$8:$B$39,Financials!$E84,FinParameters!$C$8:$C$39,Financials!$F84)</f>
        <v>17273585.012064289</v>
      </c>
      <c r="R84" s="73">
        <f t="shared" si="31"/>
        <v>-11822062.376121575</v>
      </c>
      <c r="S84" s="12">
        <f t="shared" si="20"/>
        <v>-0.19346932544966899</v>
      </c>
      <c r="T84" s="114">
        <f t="shared" si="21"/>
        <v>46680648.639700212</v>
      </c>
      <c r="U84" s="73">
        <f>T84/SUMIFS(FinParameters!$L$8:$L$39,FinParameters!$B$8:$B$39,Financials!$E84,FinParameters!$C$8:$C$39,Financials!$F84)</f>
        <v>35577412.789125904</v>
      </c>
      <c r="V84" s="73">
        <f t="shared" si="22"/>
        <v>35577412.789125904</v>
      </c>
      <c r="W84" s="12"/>
      <c r="X84" s="73">
        <f t="shared" si="23"/>
        <v>95964202.612032205</v>
      </c>
      <c r="Y84" s="73">
        <f t="shared" si="24"/>
        <v>52850997.801190197</v>
      </c>
      <c r="Z84" s="73">
        <f t="shared" si="24"/>
        <v>23755350.413004331</v>
      </c>
      <c r="AA84" s="12">
        <f t="shared" si="25"/>
        <v>0.38875887083013649</v>
      </c>
      <c r="AB84" s="114">
        <f t="shared" si="26"/>
        <v>-2208810.9033697885</v>
      </c>
      <c r="AC84" s="73">
        <f>AB84/SUMIFS(FinParameters!$L$8:$L$39,FinParameters!$B$8:$B$39,Financials!$E84,FinParameters!$C$8:$C$39,Financials!$F84)</f>
        <v>-1683433.7048066719</v>
      </c>
      <c r="AD84" s="73">
        <f t="shared" si="27"/>
        <v>-1683433.7048066719</v>
      </c>
      <c r="AE84" s="12"/>
      <c r="AF84" s="73">
        <f t="shared" si="28"/>
        <v>93755391.708662421</v>
      </c>
      <c r="AG84" s="73">
        <f t="shared" si="29"/>
        <v>51167564.096383527</v>
      </c>
      <c r="AH84" s="73">
        <f t="shared" si="29"/>
        <v>22071916.708197661</v>
      </c>
      <c r="AI84" s="12">
        <f t="shared" si="30"/>
        <v>0.36120929674177571</v>
      </c>
      <c r="AL84" s="73">
        <f>Summary!G84</f>
        <v>1614839.3505036726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-410305.95529596828</v>
      </c>
      <c r="AN84" s="20">
        <f>Summary!I84</f>
        <v>6695608.3892352451</v>
      </c>
      <c r="AP84" s="12">
        <v>1</v>
      </c>
    </row>
    <row r="85" spans="1:42" x14ac:dyDescent="0.3">
      <c r="A85">
        <v>81</v>
      </c>
      <c r="B85" t="str">
        <f>Summary!B85</f>
        <v>MarinusPortlandSnowy</v>
      </c>
      <c r="C85" t="str">
        <f>Summary!C85</f>
        <v>Wind</v>
      </c>
      <c r="D85" s="104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239994326.77137291</v>
      </c>
      <c r="H85" s="73">
        <f>SUMIFS(AM$5:AM85,$F$5:$F85,$F85,$D$5:$D85,$D85)</f>
        <v>-222624444.12671283</v>
      </c>
      <c r="I85" s="20">
        <f>SUMIFS(AN$5:AN85,$F$5:$F85,$F85,$D$5:$D85,$D85)</f>
        <v>141921916.31760201</v>
      </c>
      <c r="J85" s="73">
        <f t="shared" si="16"/>
        <v>141921916.31760201</v>
      </c>
      <c r="K85" s="73">
        <f t="shared" si="17"/>
        <v>381916243.08897495</v>
      </c>
      <c r="L85" s="73">
        <f t="shared" si="18"/>
        <v>159291798.96226209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120648450.00555134</v>
      </c>
      <c r="Q85" s="73">
        <f>P85/SUMIFS(FinParameters!$H$8:$H$39,FinParameters!$B$8:$B$39,Financials!$E85,FinParameters!$C$8:$C$39,Financials!$F85)</f>
        <v>38442314.280755885</v>
      </c>
      <c r="R85" s="73">
        <f t="shared" si="31"/>
        <v>57579370.691975936</v>
      </c>
      <c r="S85" s="12">
        <f t="shared" si="20"/>
        <v>0.91295721007270481</v>
      </c>
      <c r="T85" s="114">
        <f t="shared" si="21"/>
        <v>239994326.77137291</v>
      </c>
      <c r="U85" s="73">
        <f>T85/SUMIFS(FinParameters!$L$8:$L$39,FinParameters!$B$8:$B$39,Financials!$E85,FinParameters!$C$8:$C$39,Financials!$F85)</f>
        <v>178449194.04834121</v>
      </c>
      <c r="V85" s="73">
        <f t="shared" si="22"/>
        <v>178449194.04834121</v>
      </c>
      <c r="W85" s="12"/>
      <c r="X85" s="73">
        <f t="shared" si="23"/>
        <v>360642776.77692431</v>
      </c>
      <c r="Y85" s="73">
        <f t="shared" si="24"/>
        <v>216891508.32909709</v>
      </c>
      <c r="Z85" s="73">
        <f t="shared" si="24"/>
        <v>236028564.74031717</v>
      </c>
      <c r="AA85" s="12">
        <f t="shared" si="25"/>
        <v>3.7423816442094919</v>
      </c>
      <c r="AB85" s="114">
        <f t="shared" si="26"/>
        <v>-222624444.12671283</v>
      </c>
      <c r="AC85" s="73">
        <f>AB85/SUMIFS(FinParameters!$L$8:$L$39,FinParameters!$B$8:$B$39,Financials!$E85,FinParameters!$C$8:$C$39,Financials!$F85)</f>
        <v>-165533715.58535782</v>
      </c>
      <c r="AD85" s="73">
        <f t="shared" si="27"/>
        <v>-165533715.58535782</v>
      </c>
      <c r="AE85" s="12"/>
      <c r="AF85" s="73">
        <f t="shared" si="28"/>
        <v>138018332.65021148</v>
      </c>
      <c r="AG85" s="73">
        <f t="shared" si="29"/>
        <v>51357792.743739277</v>
      </c>
      <c r="AH85" s="73">
        <f t="shared" si="29"/>
        <v>70494849.154959351</v>
      </c>
      <c r="AI85" s="12">
        <f t="shared" si="30"/>
        <v>1.1177402607141844</v>
      </c>
      <c r="AL85" s="73">
        <f>Summary!G85</f>
        <v>16106520.919822397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-25957070.968579493</v>
      </c>
      <c r="AN85" s="20">
        <f>Summary!I85</f>
        <v>12717554.359513026</v>
      </c>
      <c r="AP85" s="12">
        <v>1</v>
      </c>
    </row>
    <row r="86" spans="1:42" x14ac:dyDescent="0.3">
      <c r="A86">
        <v>82</v>
      </c>
      <c r="B86" t="str">
        <f>Summary!B86</f>
        <v>MarinusPortlandSnowy</v>
      </c>
      <c r="C86" t="str">
        <f>Summary!C86</f>
        <v>Wind</v>
      </c>
      <c r="D86" s="104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138672540.09423047</v>
      </c>
      <c r="H86" s="73">
        <f>SUMIFS(AM$5:AM86,$F$5:$F86,$F86,$D$5:$D86,$D86)</f>
        <v>-98168066.765663803</v>
      </c>
      <c r="I86" s="20">
        <f>SUMIFS(AN$5:AN86,$F$5:$F86,$F86,$D$5:$D86,$D86)</f>
        <v>102268232.48158422</v>
      </c>
      <c r="J86" s="73">
        <f t="shared" si="16"/>
        <v>102268232.48158422</v>
      </c>
      <c r="K86" s="73">
        <f t="shared" si="17"/>
        <v>240940772.57581469</v>
      </c>
      <c r="L86" s="73">
        <f t="shared" si="18"/>
        <v>142772705.81015089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80994766.169533551</v>
      </c>
      <c r="Q86" s="73">
        <f>P86/SUMIFS(FinParameters!$H$8:$H$39,FinParameters!$B$8:$B$39,Financials!$E86,FinParameters!$C$8:$C$39,Financials!$F86)</f>
        <v>25807428.574857593</v>
      </c>
      <c r="R86" s="73">
        <f t="shared" si="31"/>
        <v>17925686.855958149</v>
      </c>
      <c r="S86" s="12">
        <f t="shared" si="20"/>
        <v>0.284223062252626</v>
      </c>
      <c r="T86" s="114">
        <f t="shared" si="21"/>
        <v>138672540.09423047</v>
      </c>
      <c r="U86" s="73">
        <f>T86/SUMIFS(FinParameters!$L$8:$L$39,FinParameters!$B$8:$B$39,Financials!$E86,FinParameters!$C$8:$C$39,Financials!$F86)</f>
        <v>103110783.28124659</v>
      </c>
      <c r="V86" s="73">
        <f t="shared" si="22"/>
        <v>103110783.28124659</v>
      </c>
      <c r="W86" s="12"/>
      <c r="X86" s="73">
        <f t="shared" si="23"/>
        <v>219667306.26376402</v>
      </c>
      <c r="Y86" s="73">
        <f t="shared" si="24"/>
        <v>128918211.85610418</v>
      </c>
      <c r="Z86" s="73">
        <f t="shared" si="24"/>
        <v>121036470.13720474</v>
      </c>
      <c r="AA86" s="12">
        <f t="shared" si="25"/>
        <v>1.9191095137986587</v>
      </c>
      <c r="AB86" s="114">
        <f t="shared" si="26"/>
        <v>-98168066.765663803</v>
      </c>
      <c r="AC86" s="73">
        <f>AB86/SUMIFS(FinParameters!$L$8:$L$39,FinParameters!$B$8:$B$39,Financials!$E86,FinParameters!$C$8:$C$39,Financials!$F86)</f>
        <v>-72993443.767130107</v>
      </c>
      <c r="AD86" s="73">
        <f t="shared" si="27"/>
        <v>-72993443.767130107</v>
      </c>
      <c r="AE86" s="12"/>
      <c r="AF86" s="73">
        <f t="shared" si="28"/>
        <v>121499239.49810022</v>
      </c>
      <c r="AG86" s="73">
        <f t="shared" si="29"/>
        <v>55924768.088974074</v>
      </c>
      <c r="AH86" s="73">
        <f t="shared" si="29"/>
        <v>48043026.37007463</v>
      </c>
      <c r="AI86" s="12">
        <f t="shared" si="30"/>
        <v>0.76175246084072035</v>
      </c>
      <c r="AL86" s="73">
        <f>Summary!G86</f>
        <v>6448676.2712119687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-11998017.736575784</v>
      </c>
      <c r="AN86" s="20">
        <f>Summary!I86</f>
        <v>8805169.2105974779</v>
      </c>
      <c r="AP86" s="12">
        <v>1</v>
      </c>
    </row>
    <row r="87" spans="1:42" x14ac:dyDescent="0.3">
      <c r="A87">
        <v>83</v>
      </c>
      <c r="B87" t="str">
        <f>Summary!B87</f>
        <v>MarinusPortlandSnowy</v>
      </c>
      <c r="C87" t="str">
        <f>Summary!C87</f>
        <v>Wind</v>
      </c>
      <c r="D87" s="104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79384587.262370795</v>
      </c>
      <c r="H87" s="73">
        <f>SUMIFS(AM$5:AM87,$F$5:$F87,$F87,$D$5:$D87,$D87)</f>
        <v>-40726660.666990414</v>
      </c>
      <c r="I87" s="20">
        <f>SUMIFS(AN$5:AN87,$F$5:$F87,$F87,$D$5:$D87,$D87)</f>
        <v>83605695.806065798</v>
      </c>
      <c r="J87" s="73">
        <f t="shared" si="16"/>
        <v>83605695.806065798</v>
      </c>
      <c r="K87" s="73">
        <f t="shared" si="17"/>
        <v>162990283.06843659</v>
      </c>
      <c r="L87" s="73">
        <f t="shared" si="18"/>
        <v>122263622.40144618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62332229.494015127</v>
      </c>
      <c r="Q87" s="73">
        <f>P87/SUMIFS(FinParameters!$H$8:$H$39,FinParameters!$B$8:$B$39,Financials!$E87,FinParameters!$C$8:$C$39,Financials!$F87)</f>
        <v>19860969.253387637</v>
      </c>
      <c r="R87" s="73">
        <f t="shared" si="31"/>
        <v>-736849.81956027262</v>
      </c>
      <c r="S87" s="12">
        <f t="shared" si="20"/>
        <v>-1.1683218267650662E-2</v>
      </c>
      <c r="T87" s="114">
        <f t="shared" si="21"/>
        <v>79384587.262370795</v>
      </c>
      <c r="U87" s="73">
        <f>T87/SUMIFS(FinParameters!$L$8:$L$39,FinParameters!$B$8:$B$39,Financials!$E87,FinParameters!$C$8:$C$39,Financials!$F87)</f>
        <v>59026877.040828653</v>
      </c>
      <c r="V87" s="73">
        <f t="shared" si="22"/>
        <v>59026877.040828653</v>
      </c>
      <c r="W87" s="12"/>
      <c r="X87" s="73">
        <f t="shared" si="23"/>
        <v>141716816.75638592</v>
      </c>
      <c r="Y87" s="73">
        <f t="shared" si="24"/>
        <v>78887846.29421629</v>
      </c>
      <c r="Z87" s="73">
        <f t="shared" si="24"/>
        <v>58290027.221268378</v>
      </c>
      <c r="AA87" s="12">
        <f t="shared" si="25"/>
        <v>0.92422511721558698</v>
      </c>
      <c r="AB87" s="114">
        <f t="shared" si="26"/>
        <v>-40726660.666990414</v>
      </c>
      <c r="AC87" s="73">
        <f>AB87/SUMIFS(FinParameters!$L$8:$L$39,FinParameters!$B$8:$B$39,Financials!$E87,FinParameters!$C$8:$C$39,Financials!$F87)</f>
        <v>-30282548.217184018</v>
      </c>
      <c r="AD87" s="73">
        <f t="shared" si="27"/>
        <v>-30282548.217184018</v>
      </c>
      <c r="AE87" s="12"/>
      <c r="AF87" s="73">
        <f t="shared" si="28"/>
        <v>100990156.08939551</v>
      </c>
      <c r="AG87" s="73">
        <f t="shared" si="29"/>
        <v>48605298.077032268</v>
      </c>
      <c r="AH87" s="73">
        <f t="shared" si="29"/>
        <v>28007479.00408436</v>
      </c>
      <c r="AI87" s="12">
        <f t="shared" si="30"/>
        <v>0.44407623052229728</v>
      </c>
      <c r="AL87" s="73">
        <f>Summary!G87</f>
        <v>1995618.8416240835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-5009080.4579994269</v>
      </c>
      <c r="AN87" s="20">
        <f>Summary!I87</f>
        <v>7218445.3141915267</v>
      </c>
      <c r="AP87" s="12">
        <v>1</v>
      </c>
    </row>
    <row r="88" spans="1:42" x14ac:dyDescent="0.3">
      <c r="A88">
        <v>84</v>
      </c>
      <c r="B88" t="str">
        <f>Summary!B88</f>
        <v>MarinusPortlandSnowy</v>
      </c>
      <c r="C88" t="str">
        <f>Summary!C88</f>
        <v>Wind</v>
      </c>
      <c r="D88" s="104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38341884.184276</v>
      </c>
      <c r="H88" s="73">
        <f>SUMIFS(AM$5:AM88,$F$5:$F88,$F88,$D$5:$D88,$D88)</f>
        <v>-34027.292907865238</v>
      </c>
      <c r="I88" s="20">
        <f>SUMIFS(AN$5:AN88,$F$5:$F88,$F88,$D$5:$D88,$D88)</f>
        <v>72558124.925945878</v>
      </c>
      <c r="J88" s="73">
        <f t="shared" si="16"/>
        <v>72558124.925945878</v>
      </c>
      <c r="K88" s="73">
        <f t="shared" si="17"/>
        <v>110900009.11022188</v>
      </c>
      <c r="L88" s="73">
        <f t="shared" si="18"/>
        <v>110865981.81731401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51284658.613895208</v>
      </c>
      <c r="Q88" s="73">
        <f>P88/SUMIFS(FinParameters!$H$8:$H$39,FinParameters!$B$8:$B$39,Financials!$E88,FinParameters!$C$8:$C$39,Financials!$F88)</f>
        <v>16340872.710141907</v>
      </c>
      <c r="R88" s="73">
        <f t="shared" si="31"/>
        <v>-11784420.699680192</v>
      </c>
      <c r="S88" s="12">
        <f t="shared" si="20"/>
        <v>-0.18684941698750368</v>
      </c>
      <c r="T88" s="114">
        <f t="shared" si="21"/>
        <v>38341884.184276</v>
      </c>
      <c r="U88" s="73">
        <f>T88/SUMIFS(FinParameters!$L$8:$L$39,FinParameters!$B$8:$B$39,Financials!$E88,FinParameters!$C$8:$C$39,Financials!$F88)</f>
        <v>28509333.628944065</v>
      </c>
      <c r="V88" s="73">
        <f t="shared" si="22"/>
        <v>28509333.628944065</v>
      </c>
      <c r="W88" s="12"/>
      <c r="X88" s="73">
        <f t="shared" si="23"/>
        <v>89626542.798171207</v>
      </c>
      <c r="Y88" s="73">
        <f t="shared" si="24"/>
        <v>44850206.339085974</v>
      </c>
      <c r="Z88" s="73">
        <f t="shared" si="24"/>
        <v>16724912.929263873</v>
      </c>
      <c r="AA88" s="12">
        <f t="shared" si="25"/>
        <v>0.26518403489146691</v>
      </c>
      <c r="AB88" s="114">
        <f t="shared" si="26"/>
        <v>-34027.292907865238</v>
      </c>
      <c r="AC88" s="73">
        <f>AB88/SUMIFS(FinParameters!$L$8:$L$39,FinParameters!$B$8:$B$39,Financials!$E88,FinParameters!$C$8:$C$39,Financials!$F88)</f>
        <v>-25301.193893803691</v>
      </c>
      <c r="AD88" s="73">
        <f t="shared" si="27"/>
        <v>-25301.193893803691</v>
      </c>
      <c r="AE88" s="12"/>
      <c r="AF88" s="73">
        <f t="shared" si="28"/>
        <v>89592515.505263343</v>
      </c>
      <c r="AG88" s="73">
        <f t="shared" si="29"/>
        <v>44824905.145192169</v>
      </c>
      <c r="AH88" s="73">
        <f t="shared" si="29"/>
        <v>16699611.73537007</v>
      </c>
      <c r="AI88" s="12">
        <f t="shared" si="30"/>
        <v>0.26478286851692689</v>
      </c>
      <c r="AL88" s="73">
        <f>Summary!G88</f>
        <v>-1310621.7304136369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17734.827984221938</v>
      </c>
      <c r="AN88" s="20">
        <f>Summary!I88</f>
        <v>6214069.7695793957</v>
      </c>
      <c r="AP88" s="12">
        <v>1</v>
      </c>
    </row>
    <row r="89" spans="1:42" x14ac:dyDescent="0.3">
      <c r="A89">
        <v>85</v>
      </c>
      <c r="B89" t="str">
        <f>Summary!B89</f>
        <v>MarinusPortlandSnowy</v>
      </c>
      <c r="C89" t="str">
        <f>Summary!C89</f>
        <v>Wind</v>
      </c>
      <c r="D89" s="104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8042295.3489430156</v>
      </c>
      <c r="H89" s="73">
        <f>SUMIFS(AM$5:AM89,$F$5:$F89,$F89,$D$5:$D89,$D89)</f>
        <v>37052456.628898993</v>
      </c>
      <c r="I89" s="20">
        <f>SUMIFS(AN$5:AN89,$F$5:$F89,$F89,$D$5:$D89,$D89)</f>
        <v>62755484.491771951</v>
      </c>
      <c r="J89" s="73">
        <f t="shared" si="16"/>
        <v>62755484.491771951</v>
      </c>
      <c r="K89" s="73">
        <f t="shared" si="17"/>
        <v>70797779.840714961</v>
      </c>
      <c r="L89" s="73">
        <f t="shared" si="18"/>
        <v>107850236.46961397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41482018.179721281</v>
      </c>
      <c r="Q89" s="73">
        <f>P89/SUMIFS(FinParameters!$H$8:$H$39,FinParameters!$B$8:$B$39,Financials!$E89,FinParameters!$C$8:$C$39,Financials!$F89)</f>
        <v>13217449.372880464</v>
      </c>
      <c r="R89" s="73">
        <f t="shared" si="31"/>
        <v>-21587061.133854121</v>
      </c>
      <c r="S89" s="12">
        <f t="shared" si="20"/>
        <v>-0.34227645890507841</v>
      </c>
      <c r="T89" s="114">
        <f t="shared" si="21"/>
        <v>8042295.3489430156</v>
      </c>
      <c r="U89" s="73">
        <f>T89/SUMIFS(FinParameters!$L$8:$L$39,FinParameters!$B$8:$B$39,Financials!$E89,FinParameters!$C$8:$C$39,Financials!$F89)</f>
        <v>5979896.0359790931</v>
      </c>
      <c r="V89" s="73">
        <f t="shared" si="22"/>
        <v>5979896.0359790931</v>
      </c>
      <c r="W89" s="12"/>
      <c r="X89" s="73">
        <f t="shared" si="23"/>
        <v>49524313.528664291</v>
      </c>
      <c r="Y89" s="73">
        <f t="shared" si="24"/>
        <v>19197345.408859558</v>
      </c>
      <c r="Z89" s="73">
        <f t="shared" si="24"/>
        <v>-15607165.097875029</v>
      </c>
      <c r="AA89" s="12">
        <f t="shared" si="25"/>
        <v>-0.24746143859619718</v>
      </c>
      <c r="AB89" s="114">
        <f t="shared" si="26"/>
        <v>37052456.628898993</v>
      </c>
      <c r="AC89" s="73">
        <f>AB89/SUMIFS(FinParameters!$L$8:$L$39,FinParameters!$B$8:$B$39,Financials!$E89,FinParameters!$C$8:$C$39,Financials!$F89)</f>
        <v>27550572.181803904</v>
      </c>
      <c r="AD89" s="73">
        <f t="shared" si="27"/>
        <v>27550572.181803904</v>
      </c>
      <c r="AE89" s="12"/>
      <c r="AF89" s="73">
        <f t="shared" si="28"/>
        <v>86576770.157563284</v>
      </c>
      <c r="AG89" s="73">
        <f t="shared" si="29"/>
        <v>46747917.590663463</v>
      </c>
      <c r="AH89" s="73">
        <f t="shared" si="29"/>
        <v>11943407.083928876</v>
      </c>
      <c r="AI89" s="12">
        <f t="shared" si="30"/>
        <v>0.18937024630638771</v>
      </c>
      <c r="AL89" s="73">
        <f>Summary!G89</f>
        <v>-4116403.6896188501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4462847.6105931159</v>
      </c>
      <c r="AN89" s="20">
        <f>Summary!I89</f>
        <v>5349575.7948770607</v>
      </c>
      <c r="AP89" s="12">
        <v>1</v>
      </c>
    </row>
    <row r="90" spans="1:42" x14ac:dyDescent="0.3">
      <c r="A90">
        <v>86</v>
      </c>
      <c r="B90" t="str">
        <f>Summary!B90</f>
        <v>MarinusPortlandSnowy</v>
      </c>
      <c r="C90" t="str">
        <f>Summary!C90</f>
        <v>Wind</v>
      </c>
      <c r="D90" s="104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-26039866.735791288</v>
      </c>
      <c r="H90" s="73">
        <f>SUMIFS(AM$5:AM90,$F$5:$F90,$F90,$D$5:$D90,$D90)</f>
        <v>86420208.297223672</v>
      </c>
      <c r="I90" s="20">
        <f>SUMIFS(AN$5:AN90,$F$5:$F90,$F90,$D$5:$D90,$D90)</f>
        <v>50185247.755611524</v>
      </c>
      <c r="J90" s="73">
        <f t="shared" si="16"/>
        <v>50185247.755611524</v>
      </c>
      <c r="K90" s="73">
        <f t="shared" si="17"/>
        <v>24145381.019820236</v>
      </c>
      <c r="L90" s="73">
        <f t="shared" si="18"/>
        <v>110565589.3170439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28911781.443560857</v>
      </c>
      <c r="Q90" s="73">
        <f>P90/SUMIFS(FinParameters!$H$8:$H$39,FinParameters!$B$8:$B$39,Financials!$E90,FinParameters!$C$8:$C$39,Financials!$F90)</f>
        <v>9212184.5628249068</v>
      </c>
      <c r="R90" s="73">
        <f t="shared" si="31"/>
        <v>-34157297.870014548</v>
      </c>
      <c r="S90" s="12">
        <f t="shared" si="20"/>
        <v>-0.5415854843890564</v>
      </c>
      <c r="T90" s="114">
        <f t="shared" si="21"/>
        <v>-26039866.735791288</v>
      </c>
      <c r="U90" s="73">
        <f>T90/SUMIFS(FinParameters!$L$8:$L$39,FinParameters!$B$8:$B$39,Financials!$E90,FinParameters!$C$8:$C$39,Financials!$F90)</f>
        <v>-19362096.157193184</v>
      </c>
      <c r="V90" s="73">
        <f t="shared" si="22"/>
        <v>-19362096.157193184</v>
      </c>
      <c r="W90" s="12"/>
      <c r="X90" s="73">
        <f t="shared" si="23"/>
        <v>2871914.707769569</v>
      </c>
      <c r="Y90" s="73">
        <f t="shared" si="24"/>
        <v>-10149911.594368277</v>
      </c>
      <c r="Z90" s="73">
        <f t="shared" si="24"/>
        <v>-53519394.027207732</v>
      </c>
      <c r="AA90" s="12">
        <f t="shared" si="25"/>
        <v>-0.84858372136864013</v>
      </c>
      <c r="AB90" s="114">
        <f t="shared" si="26"/>
        <v>86420208.297223672</v>
      </c>
      <c r="AC90" s="73">
        <f>AB90/SUMIFS(FinParameters!$L$8:$L$39,FinParameters!$B$8:$B$39,Financials!$E90,FinParameters!$C$8:$C$39,Financials!$F90)</f>
        <v>64258254.466242075</v>
      </c>
      <c r="AD90" s="73">
        <f t="shared" si="27"/>
        <v>64258254.466242075</v>
      </c>
      <c r="AE90" s="12"/>
      <c r="AF90" s="73">
        <f t="shared" si="28"/>
        <v>89292123.004993245</v>
      </c>
      <c r="AG90" s="73">
        <f t="shared" si="29"/>
        <v>54108342.871873796</v>
      </c>
      <c r="AH90" s="73">
        <f t="shared" si="29"/>
        <v>10738860.439034343</v>
      </c>
      <c r="AI90" s="12">
        <f t="shared" si="30"/>
        <v>0.17027140012051578</v>
      </c>
      <c r="AL90" s="73">
        <f>Summary!G90</f>
        <v>-7216756.7998139542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10231441.179148108</v>
      </c>
      <c r="AN90" s="20">
        <f>Summary!I90</f>
        <v>4239384.2583869752</v>
      </c>
      <c r="AP90" s="12">
        <v>1</v>
      </c>
    </row>
    <row r="91" spans="1:42" x14ac:dyDescent="0.3">
      <c r="A91">
        <v>87</v>
      </c>
      <c r="B91" t="str">
        <f>Summary!B91</f>
        <v>MarinusPortlandSnowy</v>
      </c>
      <c r="C91" t="str">
        <f>Summary!C91</f>
        <v>Wind</v>
      </c>
      <c r="D91" s="104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-72716310.549564496</v>
      </c>
      <c r="H91" s="73">
        <f>SUMIFS(AM$5:AM91,$F$5:$F91,$F91,$D$5:$D91,$D91)</f>
        <v>180357490.68023372</v>
      </c>
      <c r="I91" s="20">
        <f>SUMIFS(AN$5:AN91,$F$5:$F91,$F91,$D$5:$D91,$D91)</f>
        <v>29760523.524437569</v>
      </c>
      <c r="J91" s="73">
        <f t="shared" si="16"/>
        <v>29760523.524437569</v>
      </c>
      <c r="K91" s="73">
        <f t="shared" si="17"/>
        <v>-42955787.025126927</v>
      </c>
      <c r="L91" s="73">
        <f t="shared" si="18"/>
        <v>137401703.65510678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8487057.2123869024</v>
      </c>
      <c r="Q91" s="73">
        <f>P91/SUMIFS(FinParameters!$H$8:$H$39,FinParameters!$B$8:$B$39,Financials!$E91,FinParameters!$C$8:$C$39,Financials!$F91)</f>
        <v>2704237.9795374172</v>
      </c>
      <c r="R91" s="73">
        <f t="shared" si="31"/>
        <v>-54582022.101188496</v>
      </c>
      <c r="S91" s="12">
        <f t="shared" si="20"/>
        <v>-0.86543235917255423</v>
      </c>
      <c r="T91" s="114">
        <f t="shared" si="21"/>
        <v>-72716310.549564496</v>
      </c>
      <c r="U91" s="73">
        <f>T91/SUMIFS(FinParameters!$L$8:$L$39,FinParameters!$B$8:$B$39,Financials!$E91,FinParameters!$C$8:$C$39,Financials!$F91)</f>
        <v>-54068640.647910945</v>
      </c>
      <c r="V91" s="73">
        <f t="shared" si="22"/>
        <v>-54068640.647910945</v>
      </c>
      <c r="W91" s="12"/>
      <c r="X91" s="73">
        <f t="shared" si="23"/>
        <v>-64229253.33717759</v>
      </c>
      <c r="Y91" s="73">
        <f t="shared" si="24"/>
        <v>-51364402.668373525</v>
      </c>
      <c r="Z91" s="73">
        <f t="shared" si="24"/>
        <v>-108650662.74909943</v>
      </c>
      <c r="AA91" s="12">
        <f t="shared" si="25"/>
        <v>-1.7227247318594161</v>
      </c>
      <c r="AB91" s="114">
        <f t="shared" si="26"/>
        <v>180357490.68023372</v>
      </c>
      <c r="AC91" s="73">
        <f>AB91/SUMIFS(FinParameters!$L$8:$L$39,FinParameters!$B$8:$B$39,Financials!$E91,FinParameters!$C$8:$C$39,Financials!$F91)</f>
        <v>134105873.60729219</v>
      </c>
      <c r="AD91" s="73">
        <f t="shared" si="27"/>
        <v>134105873.60729219</v>
      </c>
      <c r="AE91" s="12"/>
      <c r="AF91" s="73">
        <f t="shared" si="28"/>
        <v>116128237.34305613</v>
      </c>
      <c r="AG91" s="73">
        <f t="shared" si="29"/>
        <v>82741470.938918665</v>
      </c>
      <c r="AH91" s="73">
        <f t="shared" si="29"/>
        <v>25455210.858192757</v>
      </c>
      <c r="AI91" s="12">
        <f t="shared" si="30"/>
        <v>0.40360841057518992</v>
      </c>
      <c r="AL91" s="73">
        <f>Summary!G91</f>
        <v>-10853063.952015979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21517633.084261045</v>
      </c>
      <c r="AN91" s="20">
        <f>Summary!I91</f>
        <v>2727620.7091771406</v>
      </c>
      <c r="AP91" s="12">
        <v>1</v>
      </c>
    </row>
    <row r="92" spans="1:42" x14ac:dyDescent="0.3">
      <c r="A92">
        <v>88</v>
      </c>
      <c r="B92" t="str">
        <f>Summary!B92</f>
        <v>MarinusPortlandSnowy</v>
      </c>
      <c r="C92" t="str">
        <f>Summary!C92</f>
        <v>Wind</v>
      </c>
      <c r="D92" s="104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45750937.831107154</v>
      </c>
      <c r="H92" s="73">
        <f>SUMIFS(AM$5:AM92,$F$5:$F92,$F92,$D$5:$D92,$D92)</f>
        <v>-2572205.9268546873</v>
      </c>
      <c r="I92" s="20">
        <f>SUMIFS(AN$5:AN92,$F$5:$F92,$F92,$D$5:$D92,$D92)</f>
        <v>73871421.532357201</v>
      </c>
      <c r="J92" s="73">
        <f t="shared" si="16"/>
        <v>73871421.532357201</v>
      </c>
      <c r="K92" s="73">
        <f t="shared" si="17"/>
        <v>119622359.36346436</v>
      </c>
      <c r="L92" s="73">
        <f t="shared" si="18"/>
        <v>117050153.43660967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52597955.220306531</v>
      </c>
      <c r="Q92" s="73">
        <f>P92/SUMIFS(FinParameters!$H$8:$H$39,FinParameters!$B$8:$B$39,Financials!$E92,FinParameters!$C$8:$C$39,Financials!$F92)</f>
        <v>16759329.481738983</v>
      </c>
      <c r="R92" s="73">
        <f t="shared" si="31"/>
        <v>-10471124.093268869</v>
      </c>
      <c r="S92" s="12">
        <f t="shared" si="20"/>
        <v>-0.1660262716252304</v>
      </c>
      <c r="T92" s="114">
        <f t="shared" si="21"/>
        <v>45750937.831107154</v>
      </c>
      <c r="U92" s="73">
        <f>T92/SUMIFS(FinParameters!$L$8:$L$39,FinParameters!$B$8:$B$39,Financials!$E92,FinParameters!$C$8:$C$39,Financials!$F92)</f>
        <v>34018379.070661776</v>
      </c>
      <c r="V92" s="73">
        <f t="shared" si="22"/>
        <v>34018379.070661776</v>
      </c>
      <c r="W92" s="12"/>
      <c r="X92" s="73">
        <f t="shared" si="23"/>
        <v>98348893.051413685</v>
      </c>
      <c r="Y92" s="73">
        <f t="shared" si="24"/>
        <v>50777708.55240076</v>
      </c>
      <c r="Z92" s="73">
        <f t="shared" si="24"/>
        <v>23547254.977392904</v>
      </c>
      <c r="AA92" s="12">
        <f t="shared" si="25"/>
        <v>0.37335656765048797</v>
      </c>
      <c r="AB92" s="114">
        <f t="shared" si="26"/>
        <v>-2572205.9268546873</v>
      </c>
      <c r="AC92" s="73">
        <f>AB92/SUMIFS(FinParameters!$L$8:$L$39,FinParameters!$B$8:$B$39,Financials!$E92,FinParameters!$C$8:$C$39,Financials!$F92)</f>
        <v>-1912578.8544612254</v>
      </c>
      <c r="AD92" s="73">
        <f t="shared" si="27"/>
        <v>-1912578.8544612254</v>
      </c>
      <c r="AE92" s="12"/>
      <c r="AF92" s="73">
        <f t="shared" si="28"/>
        <v>95776687.124559</v>
      </c>
      <c r="AG92" s="73">
        <f t="shared" si="29"/>
        <v>48865129.697939537</v>
      </c>
      <c r="AH92" s="73">
        <f t="shared" si="29"/>
        <v>21634676.122931678</v>
      </c>
      <c r="AI92" s="12">
        <f t="shared" si="30"/>
        <v>0.343031424564888</v>
      </c>
      <c r="AL92" s="73">
        <f>Summary!G92</f>
        <v>-929710.80859305861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-363395.02348489856</v>
      </c>
      <c r="AN92" s="20">
        <f>Summary!I92</f>
        <v>6334485.7921709074</v>
      </c>
      <c r="AP92" s="12">
        <v>1</v>
      </c>
    </row>
    <row r="93" spans="1:42" x14ac:dyDescent="0.3">
      <c r="A93">
        <v>89</v>
      </c>
      <c r="B93" t="str">
        <f>Summary!B93</f>
        <v>MarinusPortlandSnowy</v>
      </c>
      <c r="C93" t="str">
        <f>Summary!C93</f>
        <v>Wind</v>
      </c>
      <c r="D93" s="104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257107664.13309076</v>
      </c>
      <c r="H93" s="73">
        <f>SUMIFS(AM$5:AM93,$F$5:$F93,$F93,$D$5:$D93,$D93)</f>
        <v>-248161536.02545685</v>
      </c>
      <c r="I93" s="20">
        <f>SUMIFS(AN$5:AN93,$F$5:$F93,$F93,$D$5:$D93,$D93)</f>
        <v>155103359.66359448</v>
      </c>
      <c r="J93" s="73">
        <f t="shared" si="16"/>
        <v>155103359.66359448</v>
      </c>
      <c r="K93" s="73">
        <f t="shared" si="17"/>
        <v>412211023.79668522</v>
      </c>
      <c r="L93" s="73">
        <f t="shared" si="18"/>
        <v>164049487.7712284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131887431.69374254</v>
      </c>
      <c r="Q93" s="73">
        <f>P93/SUMIFS(FinParameters!$H$8:$H$39,FinParameters!$B$8:$B$39,Financials!$E93,FinParameters!$C$8:$C$39,Financials!$F93)</f>
        <v>38203091.096632697</v>
      </c>
      <c r="R93" s="73">
        <f t="shared" si="31"/>
        <v>67153871.275643393</v>
      </c>
      <c r="S93" s="12">
        <f t="shared" si="20"/>
        <v>1.0373888110264911</v>
      </c>
      <c r="T93" s="114">
        <f t="shared" si="21"/>
        <v>257107664.13309076</v>
      </c>
      <c r="U93" s="73">
        <f>T93/SUMIFS(FinParameters!$L$8:$L$39,FinParameters!$B$8:$B$39,Financials!$E93,FinParameters!$C$8:$C$39,Financials!$F93)</f>
        <v>186511138.29893881</v>
      </c>
      <c r="V93" s="73">
        <f t="shared" si="22"/>
        <v>186511138.29893881</v>
      </c>
      <c r="W93" s="12"/>
      <c r="X93" s="73">
        <f t="shared" si="23"/>
        <v>388995095.82683331</v>
      </c>
      <c r="Y93" s="73">
        <f t="shared" si="24"/>
        <v>224714229.3955715</v>
      </c>
      <c r="Z93" s="73">
        <f t="shared" si="24"/>
        <v>253665009.57458222</v>
      </c>
      <c r="AA93" s="12">
        <f t="shared" si="25"/>
        <v>3.9186012315129646</v>
      </c>
      <c r="AB93" s="114">
        <f t="shared" si="26"/>
        <v>-248161536.02545685</v>
      </c>
      <c r="AC93" s="73">
        <f>AB93/SUMIFS(FinParameters!$L$8:$L$39,FinParameters!$B$8:$B$39,Financials!$E93,FinParameters!$C$8:$C$39,Financials!$F93)</f>
        <v>-180021434.68645057</v>
      </c>
      <c r="AD93" s="73">
        <f t="shared" si="27"/>
        <v>-180021434.68645057</v>
      </c>
      <c r="AE93" s="12"/>
      <c r="AF93" s="73">
        <f t="shared" si="28"/>
        <v>140833559.80137646</v>
      </c>
      <c r="AG93" s="73">
        <f t="shared" si="29"/>
        <v>44692794.709120929</v>
      </c>
      <c r="AH93" s="73">
        <f t="shared" si="29"/>
        <v>73643574.888131648</v>
      </c>
      <c r="AI93" s="12">
        <f t="shared" si="30"/>
        <v>1.1376413472777454</v>
      </c>
      <c r="AL93" s="73">
        <f>Summary!G93</f>
        <v>17113337.361717846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-25537091.898744013</v>
      </c>
      <c r="AN93" s="20">
        <f>Summary!I93</f>
        <v>13181443.345992489</v>
      </c>
      <c r="AP93" s="12">
        <v>1</v>
      </c>
    </row>
    <row r="94" spans="1:42" x14ac:dyDescent="0.3">
      <c r="A94">
        <v>90</v>
      </c>
      <c r="B94" t="str">
        <f>Summary!B94</f>
        <v>MarinusPortlandSnowy</v>
      </c>
      <c r="C94" t="str">
        <f>Summary!C94</f>
        <v>Wind</v>
      </c>
      <c r="D94" s="104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146726873.45033357</v>
      </c>
      <c r="H94" s="73">
        <f>SUMIFS(AM$5:AM94,$F$5:$F94,$F94,$D$5:$D94,$D94)</f>
        <v>-110163868.63293831</v>
      </c>
      <c r="I94" s="20">
        <f>SUMIFS(AN$5:AN94,$F$5:$F94,$F94,$D$5:$D94,$D94)</f>
        <v>111612869.15693353</v>
      </c>
      <c r="J94" s="73">
        <f t="shared" si="16"/>
        <v>111612869.15693353</v>
      </c>
      <c r="K94" s="73">
        <f t="shared" si="17"/>
        <v>258339742.60726708</v>
      </c>
      <c r="L94" s="73">
        <f t="shared" si="18"/>
        <v>148175873.97432879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88396941.187081605</v>
      </c>
      <c r="Q94" s="73">
        <f>P94/SUMIFS(FinParameters!$H$8:$H$39,FinParameters!$B$8:$B$39,Financials!$E94,FinParameters!$C$8:$C$39,Financials!$F94)</f>
        <v>25605445.13957645</v>
      </c>
      <c r="R94" s="73">
        <f t="shared" si="31"/>
        <v>23663380.768982459</v>
      </c>
      <c r="S94" s="12">
        <f t="shared" si="20"/>
        <v>0.36555042880611133</v>
      </c>
      <c r="T94" s="114">
        <f t="shared" si="21"/>
        <v>146726873.45033357</v>
      </c>
      <c r="U94" s="73">
        <f>T94/SUMIFS(FinParameters!$L$8:$L$39,FinParameters!$B$8:$B$39,Financials!$E94,FinParameters!$C$8:$C$39,Financials!$F94)</f>
        <v>106438663.65687197</v>
      </c>
      <c r="V94" s="73">
        <f t="shared" si="22"/>
        <v>106438663.65687197</v>
      </c>
      <c r="W94" s="12"/>
      <c r="X94" s="73">
        <f t="shared" si="23"/>
        <v>235123814.63741514</v>
      </c>
      <c r="Y94" s="73">
        <f t="shared" si="24"/>
        <v>132044108.79644842</v>
      </c>
      <c r="Z94" s="73">
        <f t="shared" si="24"/>
        <v>130102044.42585443</v>
      </c>
      <c r="AA94" s="12">
        <f t="shared" si="25"/>
        <v>2.0098082599745064</v>
      </c>
      <c r="AB94" s="114">
        <f t="shared" si="26"/>
        <v>-110163868.63293831</v>
      </c>
      <c r="AC94" s="73">
        <f>AB94/SUMIFS(FinParameters!$L$8:$L$39,FinParameters!$B$8:$B$39,Financials!$E94,FinParameters!$C$8:$C$39,Financials!$F94)</f>
        <v>-79915114.967199579</v>
      </c>
      <c r="AD94" s="73">
        <f t="shared" si="27"/>
        <v>-79915114.967199579</v>
      </c>
      <c r="AE94" s="12"/>
      <c r="AF94" s="73">
        <f t="shared" si="28"/>
        <v>124959946.00447683</v>
      </c>
      <c r="AG94" s="73">
        <f t="shared" si="29"/>
        <v>52128993.829248846</v>
      </c>
      <c r="AH94" s="73">
        <f t="shared" si="29"/>
        <v>50186929.458654851</v>
      </c>
      <c r="AI94" s="12">
        <f t="shared" si="30"/>
        <v>0.77528455308975808</v>
      </c>
      <c r="AL94" s="73">
        <f>Summary!G94</f>
        <v>8054333.3561030924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-11995801.867274513</v>
      </c>
      <c r="AN94" s="20">
        <f>Summary!I94</f>
        <v>9344636.67534931</v>
      </c>
      <c r="AP94" s="12">
        <v>1</v>
      </c>
    </row>
    <row r="95" spans="1:42" x14ac:dyDescent="0.3">
      <c r="A95">
        <v>91</v>
      </c>
      <c r="B95" t="str">
        <f>Summary!B95</f>
        <v>MarinusPortlandSnowy</v>
      </c>
      <c r="C95" t="str">
        <f>Summary!C95</f>
        <v>Wind</v>
      </c>
      <c r="D95" s="104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83369923.950451717</v>
      </c>
      <c r="H95" s="73">
        <f>SUMIFS(AM$5:AM95,$F$5:$F95,$F95,$D$5:$D95,$D95)</f>
        <v>-45715502.132533595</v>
      </c>
      <c r="I95" s="20">
        <f>SUMIFS(AN$5:AN95,$F$5:$F95,$F95,$D$5:$D95,$D95)</f>
        <v>91396719.709246576</v>
      </c>
      <c r="J95" s="73">
        <f t="shared" si="16"/>
        <v>91396719.709246576</v>
      </c>
      <c r="K95" s="73">
        <f t="shared" si="17"/>
        <v>174766643.65969831</v>
      </c>
      <c r="L95" s="73">
        <f t="shared" si="18"/>
        <v>129051141.5271647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68180791.739394635</v>
      </c>
      <c r="Q95" s="73">
        <f>P95/SUMIFS(FinParameters!$H$8:$H$39,FinParameters!$B$8:$B$39,Financials!$E95,FinParameters!$C$8:$C$39,Financials!$F95)</f>
        <v>19749546.749148026</v>
      </c>
      <c r="R95" s="73">
        <f t="shared" si="31"/>
        <v>3447231.3212954886</v>
      </c>
      <c r="S95" s="12">
        <f t="shared" si="20"/>
        <v>5.3252614239516813E-2</v>
      </c>
      <c r="T95" s="114">
        <f t="shared" si="21"/>
        <v>83369923.950451717</v>
      </c>
      <c r="U95" s="73">
        <f>T95/SUMIFS(FinParameters!$L$8:$L$39,FinParameters!$B$8:$B$39,Financials!$E95,FinParameters!$C$8:$C$39,Financials!$F95)</f>
        <v>60478241.550378732</v>
      </c>
      <c r="V95" s="73">
        <f t="shared" si="22"/>
        <v>60478241.550378732</v>
      </c>
      <c r="W95" s="12"/>
      <c r="X95" s="73">
        <f t="shared" si="23"/>
        <v>151550715.68984637</v>
      </c>
      <c r="Y95" s="73">
        <f t="shared" si="24"/>
        <v>80227788.299526751</v>
      </c>
      <c r="Z95" s="73">
        <f t="shared" si="24"/>
        <v>63925472.871674225</v>
      </c>
      <c r="AA95" s="12">
        <f t="shared" si="25"/>
        <v>0.98751671403201569</v>
      </c>
      <c r="AB95" s="114">
        <f t="shared" si="26"/>
        <v>-45715502.132533595</v>
      </c>
      <c r="AC95" s="73">
        <f>AB95/SUMIFS(FinParameters!$L$8:$L$39,FinParameters!$B$8:$B$39,Financials!$E95,FinParameters!$C$8:$C$39,Financials!$F95)</f>
        <v>-33162956.730191916</v>
      </c>
      <c r="AD95" s="73">
        <f t="shared" si="27"/>
        <v>-33162956.730191916</v>
      </c>
      <c r="AE95" s="12"/>
      <c r="AF95" s="73">
        <f t="shared" si="28"/>
        <v>105835213.55731277</v>
      </c>
      <c r="AG95" s="73">
        <f t="shared" si="29"/>
        <v>47064831.569334835</v>
      </c>
      <c r="AH95" s="73">
        <f t="shared" si="29"/>
        <v>30762516.141482309</v>
      </c>
      <c r="AI95" s="12">
        <f t="shared" si="30"/>
        <v>0.47521742883898715</v>
      </c>
      <c r="AL95" s="73">
        <f>Summary!G95</f>
        <v>3985336.6880809213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-4988841.4655431844</v>
      </c>
      <c r="AN95" s="20">
        <f>Summary!I95</f>
        <v>7791023.9031807845</v>
      </c>
      <c r="AP95" s="12">
        <v>1</v>
      </c>
    </row>
    <row r="96" spans="1:42" x14ac:dyDescent="0.3">
      <c r="A96">
        <v>92</v>
      </c>
      <c r="B96" t="str">
        <f>Summary!B96</f>
        <v>MarinusPortlandSnowy</v>
      </c>
      <c r="C96" t="str">
        <f>Summary!C96</f>
        <v>Wind</v>
      </c>
      <c r="D96" s="104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39021344.76544518</v>
      </c>
      <c r="H96" s="73">
        <f>SUMIFS(AM$5:AM96,$F$5:$F96,$F96,$D$5:$D96,$D96)</f>
        <v>21629.630715649393</v>
      </c>
      <c r="I96" s="20">
        <f>SUMIFS(AN$5:AN96,$F$5:$F96,$F96,$D$5:$D96,$D96)</f>
        <v>79324468.140061915</v>
      </c>
      <c r="J96" s="73">
        <f t="shared" si="16"/>
        <v>79324468.140061915</v>
      </c>
      <c r="K96" s="73">
        <f t="shared" si="17"/>
        <v>118345812.90550709</v>
      </c>
      <c r="L96" s="73">
        <f t="shared" si="18"/>
        <v>118367442.53622274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56108540.170209982</v>
      </c>
      <c r="Q96" s="73">
        <f>P96/SUMIFS(FinParameters!$H$8:$H$39,FinParameters!$B$8:$B$39,Financials!$E96,FinParameters!$C$8:$C$39,Financials!$F96)</f>
        <v>16252645.486334898</v>
      </c>
      <c r="R96" s="73">
        <f t="shared" si="31"/>
        <v>-8625020.2478891648</v>
      </c>
      <c r="S96" s="12">
        <f t="shared" si="20"/>
        <v>-0.13323877432636405</v>
      </c>
      <c r="T96" s="114">
        <f t="shared" si="21"/>
        <v>39021344.76544518</v>
      </c>
      <c r="U96" s="73">
        <f>T96/SUMIFS(FinParameters!$L$8:$L$39,FinParameters!$B$8:$B$39,Financials!$E96,FinParameters!$C$8:$C$39,Financials!$F96)</f>
        <v>28306878.578271918</v>
      </c>
      <c r="V96" s="73">
        <f t="shared" si="22"/>
        <v>28306878.578271918</v>
      </c>
      <c r="W96" s="12"/>
      <c r="X96" s="73">
        <f t="shared" si="23"/>
        <v>95129884.935655147</v>
      </c>
      <c r="Y96" s="73">
        <f t="shared" si="24"/>
        <v>44559524.064606816</v>
      </c>
      <c r="Z96" s="73">
        <f t="shared" si="24"/>
        <v>19681858.330382753</v>
      </c>
      <c r="AA96" s="12">
        <f t="shared" si="25"/>
        <v>0.30404411874246012</v>
      </c>
      <c r="AB96" s="114">
        <f t="shared" si="26"/>
        <v>21629.630715649393</v>
      </c>
      <c r="AC96" s="73">
        <f>AB96/SUMIFS(FinParameters!$L$8:$L$39,FinParameters!$B$8:$B$39,Financials!$E96,FinParameters!$C$8:$C$39,Financials!$F96)</f>
        <v>15690.574839002807</v>
      </c>
      <c r="AD96" s="73">
        <f t="shared" si="27"/>
        <v>15690.574839002807</v>
      </c>
      <c r="AE96" s="12"/>
      <c r="AF96" s="73">
        <f t="shared" si="28"/>
        <v>95151514.5663708</v>
      </c>
      <c r="AG96" s="73">
        <f t="shared" si="29"/>
        <v>44575214.639445819</v>
      </c>
      <c r="AH96" s="73">
        <f t="shared" si="29"/>
        <v>19697548.905221757</v>
      </c>
      <c r="AI96" s="12">
        <f t="shared" si="30"/>
        <v>0.30428650576300498</v>
      </c>
      <c r="AL96" s="73">
        <f>Summary!G96</f>
        <v>679460.58116918115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55656.923623514631</v>
      </c>
      <c r="AN96" s="20">
        <f>Summary!I96</f>
        <v>6766343.2141160397</v>
      </c>
      <c r="AP96" s="12">
        <v>1</v>
      </c>
    </row>
    <row r="97" spans="1:42" x14ac:dyDescent="0.3">
      <c r="A97">
        <v>93</v>
      </c>
      <c r="B97" t="str">
        <f>Summary!B97</f>
        <v>MarinusPortlandSnowy</v>
      </c>
      <c r="C97" t="str">
        <f>Summary!C97</f>
        <v>Wind</v>
      </c>
      <c r="D97" s="104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5111093.4001711709</v>
      </c>
      <c r="H97" s="73">
        <f>SUMIFS(AM$5:AM97,$F$5:$F97,$F97,$D$5:$D97,$D97)</f>
        <v>42314100.945557587</v>
      </c>
      <c r="I97" s="20">
        <f>SUMIFS(AN$5:AN97,$F$5:$F97,$F97,$D$5:$D97,$D97)</f>
        <v>68480156.81677027</v>
      </c>
      <c r="J97" s="73">
        <f t="shared" si="16"/>
        <v>68480156.81677027</v>
      </c>
      <c r="K97" s="73">
        <f t="shared" si="17"/>
        <v>73591250.216941446</v>
      </c>
      <c r="L97" s="73">
        <f t="shared" si="18"/>
        <v>115905351.16249903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45264228.846918337</v>
      </c>
      <c r="Q97" s="73">
        <f>P97/SUMIFS(FinParameters!$H$8:$H$39,FinParameters!$B$8:$B$39,Financials!$E97,FinParameters!$C$8:$C$39,Financials!$F97)</f>
        <v>13111434.773202084</v>
      </c>
      <c r="R97" s="73">
        <f t="shared" si="31"/>
        <v>-19469331.571180809</v>
      </c>
      <c r="S97" s="12">
        <f t="shared" si="20"/>
        <v>-0.30076101863442833</v>
      </c>
      <c r="T97" s="114">
        <f t="shared" si="21"/>
        <v>5111093.4001711709</v>
      </c>
      <c r="U97" s="73">
        <f>T97/SUMIFS(FinParameters!$L$8:$L$39,FinParameters!$B$8:$B$39,Financials!$E97,FinParameters!$C$8:$C$39,Financials!$F97)</f>
        <v>3707691.2943546451</v>
      </c>
      <c r="V97" s="73">
        <f t="shared" si="22"/>
        <v>3707691.2943546451</v>
      </c>
      <c r="W97" s="12"/>
      <c r="X97" s="73">
        <f t="shared" si="23"/>
        <v>50375322.247089513</v>
      </c>
      <c r="Y97" s="73">
        <f t="shared" si="24"/>
        <v>16819126.067556728</v>
      </c>
      <c r="Z97" s="73">
        <f t="shared" si="24"/>
        <v>-15761640.276826164</v>
      </c>
      <c r="AA97" s="12">
        <f t="shared" si="25"/>
        <v>-0.24348483499170076</v>
      </c>
      <c r="AB97" s="114">
        <f t="shared" si="26"/>
        <v>42314100.945557587</v>
      </c>
      <c r="AC97" s="73">
        <f>AB97/SUMIFS(FinParameters!$L$8:$L$39,FinParameters!$B$8:$B$39,Financials!$E97,FinParameters!$C$8:$C$39,Financials!$F97)</f>
        <v>30695511.003385957</v>
      </c>
      <c r="AD97" s="73">
        <f t="shared" si="27"/>
        <v>30695511.003385957</v>
      </c>
      <c r="AE97" s="12"/>
      <c r="AF97" s="73">
        <f t="shared" si="28"/>
        <v>92689423.192647099</v>
      </c>
      <c r="AG97" s="73">
        <f t="shared" si="29"/>
        <v>47514637.070942685</v>
      </c>
      <c r="AH97" s="73">
        <f t="shared" si="29"/>
        <v>14933870.726559794</v>
      </c>
      <c r="AI97" s="12">
        <f t="shared" si="30"/>
        <v>0.23069750265712813</v>
      </c>
      <c r="AL97" s="73">
        <f>Summary!G97</f>
        <v>-2931201.9487718446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5261644.3166585928</v>
      </c>
      <c r="AN97" s="20">
        <f>Summary!I97</f>
        <v>5724672.3249983164</v>
      </c>
      <c r="AP97" s="12">
        <v>1</v>
      </c>
    </row>
    <row r="98" spans="1:42" x14ac:dyDescent="0.3">
      <c r="A98">
        <v>94</v>
      </c>
      <c r="B98" t="str">
        <f>Summary!B98</f>
        <v>MarinusPortlandSnowy</v>
      </c>
      <c r="C98" t="str">
        <f>Summary!C98</f>
        <v>Wind</v>
      </c>
      <c r="D98" s="104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-32950943.514608938</v>
      </c>
      <c r="H98" s="73">
        <f>SUMIFS(AM$5:AM98,$F$5:$F98,$F98,$D$5:$D98,$D98)</f>
        <v>98770566.219946578</v>
      </c>
      <c r="I98" s="20">
        <f>SUMIFS(AN$5:AN98,$F$5:$F98,$F98,$D$5:$D98,$D98)</f>
        <v>54609902.885510303</v>
      </c>
      <c r="J98" s="73">
        <f t="shared" si="16"/>
        <v>54609902.885510303</v>
      </c>
      <c r="K98" s="73">
        <f t="shared" si="17"/>
        <v>21658959.370901365</v>
      </c>
      <c r="L98" s="73">
        <f t="shared" si="18"/>
        <v>120429525.59084794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31393974.91565837</v>
      </c>
      <c r="Q98" s="73">
        <f>P98/SUMIFS(FinParameters!$H$8:$H$39,FinParameters!$B$8:$B$39,Financials!$E98,FinParameters!$C$8:$C$39,Financials!$F98)</f>
        <v>9093716.2714133132</v>
      </c>
      <c r="R98" s="73">
        <f t="shared" si="31"/>
        <v>-33339585.502440777</v>
      </c>
      <c r="S98" s="12">
        <f t="shared" si="20"/>
        <v>-0.51502783543973285</v>
      </c>
      <c r="T98" s="114">
        <f t="shared" si="21"/>
        <v>-32950943.514608938</v>
      </c>
      <c r="U98" s="73">
        <f>T98/SUMIFS(FinParameters!$L$8:$L$39,FinParameters!$B$8:$B$39,Financials!$E98,FinParameters!$C$8:$C$39,Financials!$F98)</f>
        <v>-23903285.822520021</v>
      </c>
      <c r="V98" s="73">
        <f t="shared" si="22"/>
        <v>-23903285.822520021</v>
      </c>
      <c r="W98" s="12"/>
      <c r="X98" s="73">
        <f t="shared" si="23"/>
        <v>-1556968.5989505686</v>
      </c>
      <c r="Y98" s="73">
        <f t="shared" si="24"/>
        <v>-14809569.551106708</v>
      </c>
      <c r="Z98" s="73">
        <f t="shared" si="24"/>
        <v>-57242871.324960798</v>
      </c>
      <c r="AA98" s="12">
        <f t="shared" si="25"/>
        <v>-0.88428430253553614</v>
      </c>
      <c r="AB98" s="114">
        <f t="shared" si="26"/>
        <v>98770566.219946578</v>
      </c>
      <c r="AC98" s="73">
        <f>AB98/SUMIFS(FinParameters!$L$8:$L$39,FinParameters!$B$8:$B$39,Financials!$E98,FinParameters!$C$8:$C$39,Financials!$F98)</f>
        <v>71650181.250827953</v>
      </c>
      <c r="AD98" s="73">
        <f t="shared" si="27"/>
        <v>71650181.250827953</v>
      </c>
      <c r="AE98" s="12"/>
      <c r="AF98" s="73">
        <f t="shared" si="28"/>
        <v>97213597.620996013</v>
      </c>
      <c r="AG98" s="73">
        <f t="shared" si="29"/>
        <v>56840611.699721247</v>
      </c>
      <c r="AH98" s="73">
        <f t="shared" si="29"/>
        <v>14407309.925867155</v>
      </c>
      <c r="AI98" s="12">
        <f t="shared" si="30"/>
        <v>0.22256322428140304</v>
      </c>
      <c r="AL98" s="73">
        <f>Summary!G98</f>
        <v>-6911076.7788176509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12350357.922722911</v>
      </c>
      <c r="AN98" s="20">
        <f>Summary!I98</f>
        <v>4424655.1298987782</v>
      </c>
      <c r="AP98" s="12">
        <v>1</v>
      </c>
    </row>
    <row r="99" spans="1:42" x14ac:dyDescent="0.3">
      <c r="A99">
        <v>95</v>
      </c>
      <c r="B99" t="str">
        <f>Summary!B99</f>
        <v>MarinusPortlandSnowy</v>
      </c>
      <c r="C99" t="str">
        <f>Summary!C99</f>
        <v>Wind</v>
      </c>
      <c r="D99" s="104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-84487363.647317916</v>
      </c>
      <c r="H99" s="73">
        <f>SUMIFS(AM$5:AM99,$F$5:$F99,$F99,$D$5:$D99,$D99)</f>
        <v>206054604.5808664</v>
      </c>
      <c r="I99" s="20">
        <f>SUMIFS(AN$5:AN99,$F$5:$F99,$F99,$D$5:$D99,$D99)</f>
        <v>32472529.489583172</v>
      </c>
      <c r="J99" s="73">
        <f t="shared" si="16"/>
        <v>32472529.489583172</v>
      </c>
      <c r="K99" s="73">
        <f t="shared" si="17"/>
        <v>-52014834.157734744</v>
      </c>
      <c r="L99" s="73">
        <f t="shared" si="18"/>
        <v>154039770.42313164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9256601.5197312385</v>
      </c>
      <c r="Q99" s="73">
        <f>P99/SUMIFS(FinParameters!$H$8:$H$39,FinParameters!$B$8:$B$39,Financials!$E99,FinParameters!$C$8:$C$39,Financials!$F99)</f>
        <v>2681307.7376826294</v>
      </c>
      <c r="R99" s="73">
        <f t="shared" si="31"/>
        <v>-55476958.898367912</v>
      </c>
      <c r="S99" s="12">
        <f t="shared" si="20"/>
        <v>-0.85700459761605907</v>
      </c>
      <c r="T99" s="114">
        <f t="shared" si="21"/>
        <v>-84487363.647317916</v>
      </c>
      <c r="U99" s="73">
        <f>T99/SUMIFS(FinParameters!$L$8:$L$39,FinParameters!$B$8:$B$39,Financials!$E99,FinParameters!$C$8:$C$39,Financials!$F99)</f>
        <v>-61288855.075050063</v>
      </c>
      <c r="V99" s="73">
        <f t="shared" si="22"/>
        <v>-61288855.075050063</v>
      </c>
      <c r="W99" s="12"/>
      <c r="X99" s="73">
        <f t="shared" si="23"/>
        <v>-75230762.127586678</v>
      </c>
      <c r="Y99" s="73">
        <f t="shared" si="24"/>
        <v>-58607547.33736743</v>
      </c>
      <c r="Z99" s="73">
        <f t="shared" si="24"/>
        <v>-116765813.97341797</v>
      </c>
      <c r="AA99" s="12">
        <f t="shared" si="25"/>
        <v>-1.8037910045307948</v>
      </c>
      <c r="AB99" s="114">
        <f t="shared" si="26"/>
        <v>206054604.5808664</v>
      </c>
      <c r="AC99" s="73">
        <f>AB99/SUMIFS(FinParameters!$L$8:$L$39,FinParameters!$B$8:$B$39,Financials!$E99,FinParameters!$C$8:$C$39,Financials!$F99)</f>
        <v>149476208.66028023</v>
      </c>
      <c r="AD99" s="73">
        <f t="shared" si="27"/>
        <v>149476208.66028023</v>
      </c>
      <c r="AE99" s="12"/>
      <c r="AF99" s="73">
        <f t="shared" si="28"/>
        <v>130823842.45327972</v>
      </c>
      <c r="AG99" s="73">
        <f t="shared" si="29"/>
        <v>90868661.322912797</v>
      </c>
      <c r="AH99" s="73">
        <f t="shared" si="29"/>
        <v>32710394.68686226</v>
      </c>
      <c r="AI99" s="12">
        <f t="shared" si="30"/>
        <v>0.50530813500127847</v>
      </c>
      <c r="AL99" s="73">
        <f>Summary!G99</f>
        <v>-11771053.097753413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25697113.900632679</v>
      </c>
      <c r="AN99" s="20">
        <f>Summary!I99</f>
        <v>2712005.9651456028</v>
      </c>
      <c r="AP99" s="12">
        <v>1</v>
      </c>
    </row>
    <row r="100" spans="1:42" x14ac:dyDescent="0.3">
      <c r="A100">
        <v>96</v>
      </c>
      <c r="B100" t="str">
        <f>Summary!B100</f>
        <v>MarinusPortlandSnowy</v>
      </c>
      <c r="C100" t="str">
        <f>Summary!C100</f>
        <v>Wind</v>
      </c>
      <c r="D100" s="104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46329086.047124743</v>
      </c>
      <c r="H100" s="73">
        <f>SUMIFS(AM$5:AM100,$F$5:$F100,$F100,$D$5:$D100,$D100)</f>
        <v>-2472849.4366578176</v>
      </c>
      <c r="I100" s="20">
        <f>SUMIFS(AN$5:AN100,$F$5:$F100,$F100,$D$5:$D100,$D100)</f>
        <v>80672366.486125931</v>
      </c>
      <c r="J100" s="73">
        <f t="shared" si="16"/>
        <v>80672366.486125931</v>
      </c>
      <c r="K100" s="73">
        <f t="shared" si="17"/>
        <v>127001452.53325067</v>
      </c>
      <c r="L100" s="73">
        <f t="shared" si="18"/>
        <v>124528603.09659286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57456438.516273998</v>
      </c>
      <c r="Q100" s="73">
        <f>P100/SUMIFS(FinParameters!$H$8:$H$39,FinParameters!$B$8:$B$39,Financials!$E100,FinParameters!$C$8:$C$39,Financials!$F100)</f>
        <v>16643083.624695638</v>
      </c>
      <c r="R100" s="73">
        <f t="shared" si="31"/>
        <v>-7277121.9018251486</v>
      </c>
      <c r="S100" s="12">
        <f t="shared" si="20"/>
        <v>-0.11241652482613185</v>
      </c>
      <c r="T100" s="114">
        <f t="shared" si="21"/>
        <v>46329086.047124743</v>
      </c>
      <c r="U100" s="73">
        <f>T100/SUMIFS(FinParameters!$L$8:$L$39,FinParameters!$B$8:$B$39,Financials!$E100,FinParameters!$C$8:$C$39,Financials!$F100)</f>
        <v>33608063.004009858</v>
      </c>
      <c r="V100" s="73">
        <f t="shared" si="22"/>
        <v>33608063.004009858</v>
      </c>
      <c r="W100" s="12"/>
      <c r="X100" s="73">
        <f t="shared" si="23"/>
        <v>103785524.56339875</v>
      </c>
      <c r="Y100" s="73">
        <f t="shared" si="24"/>
        <v>50251146.628705494</v>
      </c>
      <c r="Z100" s="73">
        <f t="shared" si="24"/>
        <v>26330941.102184709</v>
      </c>
      <c r="AA100" s="12">
        <f t="shared" si="25"/>
        <v>0.40675873429669601</v>
      </c>
      <c r="AB100" s="114">
        <f t="shared" si="26"/>
        <v>-2472849.4366578176</v>
      </c>
      <c r="AC100" s="73">
        <f>AB100/SUMIFS(FinParameters!$L$8:$L$39,FinParameters!$B$8:$B$39,Financials!$E100,FinParameters!$C$8:$C$39,Financials!$F100)</f>
        <v>-1793855.3672759966</v>
      </c>
      <c r="AD100" s="73">
        <f t="shared" si="27"/>
        <v>-1793855.3672759966</v>
      </c>
      <c r="AE100" s="12"/>
      <c r="AF100" s="73">
        <f t="shared" si="28"/>
        <v>101312675.12674093</v>
      </c>
      <c r="AG100" s="73">
        <f t="shared" si="29"/>
        <v>48457291.261429496</v>
      </c>
      <c r="AH100" s="73">
        <f t="shared" si="29"/>
        <v>24537085.734908711</v>
      </c>
      <c r="AI100" s="12">
        <f t="shared" si="30"/>
        <v>0.37904736857403376</v>
      </c>
      <c r="AL100" s="73">
        <f>Summary!G100</f>
        <v>578148.21601759188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99356.490196869636</v>
      </c>
      <c r="AN100" s="20">
        <f>Summary!I100</f>
        <v>6800944.9537687367</v>
      </c>
      <c r="AP100" s="12">
        <v>1</v>
      </c>
    </row>
    <row r="101" spans="1:42" x14ac:dyDescent="0.3">
      <c r="A101">
        <v>97</v>
      </c>
      <c r="B101" t="str">
        <f>Summary!B101</f>
        <v>MarinusPortlandSnowy</v>
      </c>
      <c r="C101" t="str">
        <f>Summary!C101</f>
        <v>Wind</v>
      </c>
      <c r="D101" s="104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276654758.51025891</v>
      </c>
      <c r="H101" s="73">
        <f>SUMIFS(AM$5:AM101,$F$5:$F101,$F101,$D$5:$D101,$D101)</f>
        <v>-272369017.77970618</v>
      </c>
      <c r="I101" s="20">
        <f>SUMIFS(AN$5:AN101,$F$5:$F101,$F101,$D$5:$D101,$D101)</f>
        <v>168999125.15648165</v>
      </c>
      <c r="J101" s="73">
        <f t="shared" si="16"/>
        <v>168999125.15648165</v>
      </c>
      <c r="K101" s="73">
        <f t="shared" si="17"/>
        <v>445653883.66674054</v>
      </c>
      <c r="L101" s="73">
        <f t="shared" si="18"/>
        <v>173284865.88703439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143792173.98738343</v>
      </c>
      <c r="Q101" s="73">
        <f>P101/SUMIFS(FinParameters!$H$8:$H$39,FinParameters!$B$8:$B$39,Financials!$E101,FinParameters!$C$8:$C$39,Financials!$F101)</f>
        <v>37864973.535495721</v>
      </c>
      <c r="R101" s="73">
        <f t="shared" si="31"/>
        <v>77647587.542040288</v>
      </c>
      <c r="S101" s="12">
        <f t="shared" si="20"/>
        <v>1.1739069168752359</v>
      </c>
      <c r="T101" s="114">
        <f t="shared" si="21"/>
        <v>276654758.51025891</v>
      </c>
      <c r="U101" s="73">
        <f>T101/SUMIFS(FinParameters!$L$8:$L$39,FinParameters!$B$8:$B$39,Financials!$E101,FinParameters!$C$8:$C$39,Financials!$F101)</f>
        <v>195796096.43411466</v>
      </c>
      <c r="V101" s="73">
        <f t="shared" si="22"/>
        <v>195796096.43411466</v>
      </c>
      <c r="W101" s="12"/>
      <c r="X101" s="73">
        <f t="shared" si="23"/>
        <v>420446932.49764228</v>
      </c>
      <c r="Y101" s="73">
        <f t="shared" si="24"/>
        <v>233661069.96961039</v>
      </c>
      <c r="Z101" s="73">
        <f t="shared" si="24"/>
        <v>273443683.97615492</v>
      </c>
      <c r="AA101" s="12">
        <f t="shared" si="25"/>
        <v>4.1340296866487778</v>
      </c>
      <c r="AB101" s="114">
        <f t="shared" si="26"/>
        <v>-272369017.77970618</v>
      </c>
      <c r="AC101" s="73">
        <f>AB101/SUMIFS(FinParameters!$L$8:$L$39,FinParameters!$B$8:$B$39,Financials!$E101,FinParameters!$C$8:$C$39,Financials!$F101)</f>
        <v>-192762961.16512635</v>
      </c>
      <c r="AD101" s="73">
        <f t="shared" si="27"/>
        <v>-192762961.16512635</v>
      </c>
      <c r="AE101" s="12"/>
      <c r="AF101" s="73">
        <f t="shared" si="28"/>
        <v>148077914.7179361</v>
      </c>
      <c r="AG101" s="73">
        <f t="shared" si="29"/>
        <v>40898108.80448404</v>
      </c>
      <c r="AH101" s="73">
        <f t="shared" si="29"/>
        <v>80680722.81102857</v>
      </c>
      <c r="AI101" s="12">
        <f t="shared" si="30"/>
        <v>1.219763054648425</v>
      </c>
      <c r="AL101" s="73">
        <f>Summary!G101</f>
        <v>19547094.37716816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-24207481.754249346</v>
      </c>
      <c r="AN101" s="20">
        <f>Summary!I101</f>
        <v>13895765.492887177</v>
      </c>
      <c r="AP101" s="12">
        <v>1</v>
      </c>
    </row>
    <row r="102" spans="1:42" x14ac:dyDescent="0.3">
      <c r="A102">
        <v>98</v>
      </c>
      <c r="B102" t="str">
        <f>Summary!B102</f>
        <v>MarinusPortlandSnowy</v>
      </c>
      <c r="C102" t="str">
        <f>Summary!C102</f>
        <v>Wind</v>
      </c>
      <c r="D102" s="104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155505976.06203943</v>
      </c>
      <c r="H102" s="73">
        <f>SUMIFS(AM$5:AM102,$F$5:$F102,$F102,$D$5:$D102,$D102)</f>
        <v>-121538834.21639816</v>
      </c>
      <c r="I102" s="20">
        <f>SUMIFS(AN$5:AN102,$F$5:$F102,$F102,$D$5:$D102,$D102)</f>
        <v>121296939.80608821</v>
      </c>
      <c r="J102" s="73">
        <f t="shared" si="16"/>
        <v>121296939.80608821</v>
      </c>
      <c r="K102" s="73">
        <f t="shared" si="17"/>
        <v>276802915.86812764</v>
      </c>
      <c r="L102" s="73">
        <f t="shared" si="18"/>
        <v>155264081.65172946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96089988.636989981</v>
      </c>
      <c r="Q102" s="73">
        <f>P102/SUMIFS(FinParameters!$H$8:$H$39,FinParameters!$B$8:$B$39,Financials!$E102,FinParameters!$C$8:$C$39,Financials!$F102)</f>
        <v>25303497.234035514</v>
      </c>
      <c r="R102" s="73">
        <f t="shared" si="31"/>
        <v>29945402.19164684</v>
      </c>
      <c r="S102" s="12">
        <f t="shared" si="20"/>
        <v>0.4527264255615453</v>
      </c>
      <c r="T102" s="114">
        <f t="shared" si="21"/>
        <v>155505976.06203943</v>
      </c>
      <c r="U102" s="73">
        <f>T102/SUMIFS(FinParameters!$L$8:$L$39,FinParameters!$B$8:$B$39,Financials!$E102,FinParameters!$C$8:$C$39,Financials!$F102)</f>
        <v>110055808.36230275</v>
      </c>
      <c r="V102" s="73">
        <f t="shared" si="22"/>
        <v>110055808.36230275</v>
      </c>
      <c r="W102" s="12"/>
      <c r="X102" s="73">
        <f t="shared" si="23"/>
        <v>251595964.69902942</v>
      </c>
      <c r="Y102" s="73">
        <f t="shared" si="24"/>
        <v>135359305.59633827</v>
      </c>
      <c r="Z102" s="73">
        <f t="shared" si="24"/>
        <v>140001210.55394959</v>
      </c>
      <c r="AA102" s="12">
        <f t="shared" si="25"/>
        <v>2.1165936333978888</v>
      </c>
      <c r="AB102" s="114">
        <f t="shared" si="26"/>
        <v>-121538834.21639816</v>
      </c>
      <c r="AC102" s="73">
        <f>AB102/SUMIFS(FinParameters!$L$8:$L$39,FinParameters!$B$8:$B$39,Financials!$E102,FinParameters!$C$8:$C$39,Financials!$F102)</f>
        <v>-86016338.315906242</v>
      </c>
      <c r="AD102" s="73">
        <f t="shared" si="27"/>
        <v>-86016338.315906242</v>
      </c>
      <c r="AE102" s="12"/>
      <c r="AF102" s="73">
        <f t="shared" si="28"/>
        <v>130057130.48263125</v>
      </c>
      <c r="AG102" s="73">
        <f t="shared" si="29"/>
        <v>49342967.280432031</v>
      </c>
      <c r="AH102" s="73">
        <f t="shared" si="29"/>
        <v>53984872.238043353</v>
      </c>
      <c r="AI102" s="12">
        <f t="shared" si="30"/>
        <v>0.81616463476799184</v>
      </c>
      <c r="AL102" s="73">
        <f>Summary!G102</f>
        <v>8779102.6117058806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-11374965.583459858</v>
      </c>
      <c r="AN102" s="20">
        <f>Summary!I102</f>
        <v>9684070.6491546836</v>
      </c>
      <c r="AP102" s="12">
        <v>1</v>
      </c>
    </row>
    <row r="103" spans="1:42" x14ac:dyDescent="0.3">
      <c r="A103">
        <v>99</v>
      </c>
      <c r="B103" t="str">
        <f>Summary!B103</f>
        <v>MarinusPortlandSnowy</v>
      </c>
      <c r="C103" t="str">
        <f>Summary!C103</f>
        <v>Wind</v>
      </c>
      <c r="D103" s="104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88467371.876857698</v>
      </c>
      <c r="H103" s="73">
        <f>SUMIFS(AM$5:AM103,$F$5:$F103,$F103,$D$5:$D103,$D103)</f>
        <v>-50497266.224728964</v>
      </c>
      <c r="I103" s="20">
        <f>SUMIFS(AN$5:AN103,$F$5:$F103,$F103,$D$5:$D103,$D103)</f>
        <v>99591335.779283121</v>
      </c>
      <c r="J103" s="73">
        <f t="shared" si="16"/>
        <v>99591335.779283121</v>
      </c>
      <c r="K103" s="73">
        <f t="shared" si="17"/>
        <v>188058707.6561408</v>
      </c>
      <c r="L103" s="73">
        <f t="shared" si="18"/>
        <v>137561441.43141186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74384384.610184893</v>
      </c>
      <c r="Q103" s="73">
        <f>P103/SUMIFS(FinParameters!$H$8:$H$39,FinParameters!$B$8:$B$39,Financials!$E103,FinParameters!$C$8:$C$39,Financials!$F103)</f>
        <v>19587733.300185837</v>
      </c>
      <c r="R103" s="73">
        <f t="shared" si="31"/>
        <v>8239798.1648417516</v>
      </c>
      <c r="S103" s="12">
        <f t="shared" si="20"/>
        <v>0.12457252524589438</v>
      </c>
      <c r="T103" s="114">
        <f t="shared" si="21"/>
        <v>88467371.876857698</v>
      </c>
      <c r="U103" s="73">
        <f>T103/SUMIFS(FinParameters!$L$8:$L$39,FinParameters!$B$8:$B$39,Financials!$E103,FinParameters!$C$8:$C$39,Financials!$F103)</f>
        <v>62610765.014662117</v>
      </c>
      <c r="V103" s="73">
        <f t="shared" si="22"/>
        <v>62610765.014662117</v>
      </c>
      <c r="W103" s="12"/>
      <c r="X103" s="73">
        <f t="shared" si="23"/>
        <v>162851756.48704258</v>
      </c>
      <c r="Y103" s="73">
        <f t="shared" si="24"/>
        <v>82198498.314847946</v>
      </c>
      <c r="Z103" s="73">
        <f t="shared" si="24"/>
        <v>70850563.179503873</v>
      </c>
      <c r="AA103" s="12">
        <f t="shared" si="25"/>
        <v>1.0711468161955988</v>
      </c>
      <c r="AB103" s="114">
        <f t="shared" si="26"/>
        <v>-50497266.224728964</v>
      </c>
      <c r="AC103" s="73">
        <f>AB103/SUMIFS(FinParameters!$L$8:$L$39,FinParameters!$B$8:$B$39,Financials!$E103,FinParameters!$C$8:$C$39,Financials!$F103)</f>
        <v>-35738288.618771613</v>
      </c>
      <c r="AD103" s="73">
        <f t="shared" si="27"/>
        <v>-35738288.618771613</v>
      </c>
      <c r="AE103" s="12"/>
      <c r="AF103" s="73">
        <f t="shared" si="28"/>
        <v>112354490.2623136</v>
      </c>
      <c r="AG103" s="73">
        <f t="shared" si="29"/>
        <v>46460209.696076334</v>
      </c>
      <c r="AH103" s="73">
        <f t="shared" si="29"/>
        <v>35112274.56073226</v>
      </c>
      <c r="AI103" s="12">
        <f t="shared" si="30"/>
        <v>0.53084124412428479</v>
      </c>
      <c r="AL103" s="73">
        <f>Summary!G103</f>
        <v>5097447.9264059793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-4781764.0921953702</v>
      </c>
      <c r="AN103" s="20">
        <f>Summary!I103</f>
        <v>8194616.070036551</v>
      </c>
      <c r="AP103" s="12">
        <v>1</v>
      </c>
    </row>
    <row r="104" spans="1:42" x14ac:dyDescent="0.3">
      <c r="A104">
        <v>100</v>
      </c>
      <c r="B104" t="str">
        <f>Summary!B104</f>
        <v>MarinusPortlandSnowy</v>
      </c>
      <c r="C104" t="str">
        <f>Summary!C104</f>
        <v>Wind</v>
      </c>
      <c r="D104" s="104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40839615.481999665</v>
      </c>
      <c r="H104" s="73">
        <f>SUMIFS(AM$5:AM104,$F$5:$F104,$F104,$D$5:$D104,$D104)</f>
        <v>277660.06585273176</v>
      </c>
      <c r="I104" s="20">
        <f>SUMIFS(AN$5:AN104,$F$5:$F104,$F104,$D$5:$D104,$D104)</f>
        <v>86481244.552725315</v>
      </c>
      <c r="J104" s="73">
        <f t="shared" si="16"/>
        <v>86481244.552725315</v>
      </c>
      <c r="K104" s="73">
        <f t="shared" si="17"/>
        <v>127320860.03472498</v>
      </c>
      <c r="L104" s="73">
        <f t="shared" si="18"/>
        <v>127598520.10057771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61274293.383627087</v>
      </c>
      <c r="Q104" s="73">
        <f>P104/SUMIFS(FinParameters!$H$8:$H$39,FinParameters!$B$8:$B$39,Financials!$E104,FinParameters!$C$8:$C$39,Financials!$F104)</f>
        <v>16135436.533429241</v>
      </c>
      <c r="R104" s="73">
        <f t="shared" si="31"/>
        <v>-4870293.0617160546</v>
      </c>
      <c r="S104" s="12">
        <f t="shared" si="20"/>
        <v>-7.3631015377811679E-2</v>
      </c>
      <c r="T104" s="114">
        <f t="shared" si="21"/>
        <v>40839615.481999665</v>
      </c>
      <c r="U104" s="73">
        <f>T104/SUMIFS(FinParameters!$L$8:$L$39,FinParameters!$B$8:$B$39,Financials!$E104,FinParameters!$C$8:$C$39,Financials!$F104)</f>
        <v>28903306.540990703</v>
      </c>
      <c r="V104" s="73">
        <f t="shared" si="22"/>
        <v>28903306.540990703</v>
      </c>
      <c r="W104" s="12"/>
      <c r="X104" s="73">
        <f t="shared" si="23"/>
        <v>102113908.86562675</v>
      </c>
      <c r="Y104" s="73">
        <f t="shared" si="24"/>
        <v>45038743.074419945</v>
      </c>
      <c r="Z104" s="73">
        <f t="shared" si="24"/>
        <v>24033013.479274649</v>
      </c>
      <c r="AA104" s="12">
        <f t="shared" si="25"/>
        <v>0.36334059627288928</v>
      </c>
      <c r="AB104" s="114">
        <f t="shared" si="26"/>
        <v>277660.06585273176</v>
      </c>
      <c r="AC104" s="73">
        <f>AB104/SUMIFS(FinParameters!$L$8:$L$39,FinParameters!$B$8:$B$39,Financials!$E104,FinParameters!$C$8:$C$39,Financials!$F104)</f>
        <v>196507.57978047989</v>
      </c>
      <c r="AD104" s="73">
        <f t="shared" si="27"/>
        <v>196507.57978047989</v>
      </c>
      <c r="AE104" s="12"/>
      <c r="AF104" s="73">
        <f t="shared" si="28"/>
        <v>102391568.93147948</v>
      </c>
      <c r="AG104" s="73">
        <f t="shared" si="29"/>
        <v>45235250.654200427</v>
      </c>
      <c r="AH104" s="73">
        <f t="shared" si="29"/>
        <v>24229521.059055127</v>
      </c>
      <c r="AI104" s="12">
        <f t="shared" si="30"/>
        <v>0.36631147552909049</v>
      </c>
      <c r="AL104" s="73">
        <f>Summary!G104</f>
        <v>1818270.7165544862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256030.43513708239</v>
      </c>
      <c r="AN104" s="20">
        <f>Summary!I104</f>
        <v>7156776.4126634011</v>
      </c>
      <c r="AP104" s="12">
        <v>1</v>
      </c>
    </row>
    <row r="105" spans="1:42" x14ac:dyDescent="0.3">
      <c r="A105">
        <v>101</v>
      </c>
      <c r="B105" t="str">
        <f>Summary!B105</f>
        <v>MarinusPortlandSnowy</v>
      </c>
      <c r="C105" t="str">
        <f>Summary!C105</f>
        <v>Wind</v>
      </c>
      <c r="D105" s="104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2778574.4679024108</v>
      </c>
      <c r="H105" s="73">
        <f>SUMIFS(AM$5:AM105,$F$5:$F105,$F105,$D$5:$D105,$D105)</f>
        <v>48296866.329649456</v>
      </c>
      <c r="I105" s="20">
        <f>SUMIFS(AN$5:AN105,$F$5:$F105,$F105,$D$5:$D105,$D105)</f>
        <v>74476579.190305248</v>
      </c>
      <c r="J105" s="73">
        <f t="shared" si="16"/>
        <v>74476579.190305248</v>
      </c>
      <c r="K105" s="73">
        <f t="shared" si="17"/>
        <v>77255153.658207655</v>
      </c>
      <c r="L105" s="73">
        <f t="shared" si="18"/>
        <v>125552019.98785712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49269628.02120702</v>
      </c>
      <c r="Q105" s="73">
        <f>P105/SUMIFS(FinParameters!$H$8:$H$39,FinParameters!$B$8:$B$39,Financials!$E105,FinParameters!$C$8:$C$39,Financials!$F105)</f>
        <v>12974232.946018415</v>
      </c>
      <c r="R105" s="73">
        <f t="shared" si="31"/>
        <v>-16874958.424136121</v>
      </c>
      <c r="S105" s="12">
        <f t="shared" si="20"/>
        <v>-0.25512229089345512</v>
      </c>
      <c r="T105" s="114">
        <f t="shared" si="21"/>
        <v>2778574.4679024108</v>
      </c>
      <c r="U105" s="73">
        <f>T105/SUMIFS(FinParameters!$L$8:$L$39,FinParameters!$B$8:$B$39,Financials!$E105,FinParameters!$C$8:$C$39,Financials!$F105)</f>
        <v>1966472.7163787982</v>
      </c>
      <c r="V105" s="73">
        <f t="shared" si="22"/>
        <v>1966472.7163787982</v>
      </c>
      <c r="W105" s="12"/>
      <c r="X105" s="73">
        <f t="shared" si="23"/>
        <v>52048202.489109427</v>
      </c>
      <c r="Y105" s="73">
        <f t="shared" si="24"/>
        <v>14940705.662397213</v>
      </c>
      <c r="Z105" s="73">
        <f t="shared" si="24"/>
        <v>-14908485.707757322</v>
      </c>
      <c r="AA105" s="12">
        <f t="shared" si="25"/>
        <v>-0.22539237916434116</v>
      </c>
      <c r="AB105" s="114">
        <f t="shared" si="26"/>
        <v>48296866.329649456</v>
      </c>
      <c r="AC105" s="73">
        <f>AB105/SUMIFS(FinParameters!$L$8:$L$39,FinParameters!$B$8:$B$39,Financials!$E105,FinParameters!$C$8:$C$39,Financials!$F105)</f>
        <v>34181005.771476477</v>
      </c>
      <c r="AD105" s="73">
        <f t="shared" si="27"/>
        <v>34181005.771476477</v>
      </c>
      <c r="AE105" s="12"/>
      <c r="AF105" s="73">
        <f t="shared" si="28"/>
        <v>100345068.81875888</v>
      </c>
      <c r="AG105" s="73">
        <f t="shared" si="29"/>
        <v>49121711.433873691</v>
      </c>
      <c r="AH105" s="73">
        <f t="shared" si="29"/>
        <v>19272520.063719153</v>
      </c>
      <c r="AI105" s="12">
        <f t="shared" si="30"/>
        <v>0.29136957534150582</v>
      </c>
      <c r="AL105" s="73">
        <f>Summary!G105</f>
        <v>-2332518.9322687602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5982765.3840918662</v>
      </c>
      <c r="AN105" s="20">
        <f>Summary!I105</f>
        <v>5996422.3735349821</v>
      </c>
      <c r="AP105" s="12">
        <v>1</v>
      </c>
    </row>
    <row r="106" spans="1:42" x14ac:dyDescent="0.3">
      <c r="A106">
        <v>102</v>
      </c>
      <c r="B106" t="str">
        <f>Summary!B106</f>
        <v>MarinusPortlandSnowy</v>
      </c>
      <c r="C106" t="str">
        <f>Summary!C106</f>
        <v>Wind</v>
      </c>
      <c r="D106" s="104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-40211281.909583494</v>
      </c>
      <c r="H106" s="73">
        <f>SUMIFS(AM$5:AM106,$F$5:$F106,$F106,$D$5:$D106,$D106)</f>
        <v>112675038.79788195</v>
      </c>
      <c r="I106" s="20">
        <f>SUMIFS(AN$5:AN106,$F$5:$F106,$F106,$D$5:$D106,$D106)</f>
        <v>59112193.366997629</v>
      </c>
      <c r="J106" s="73">
        <f t="shared" si="16"/>
        <v>59112193.366997629</v>
      </c>
      <c r="K106" s="73">
        <f t="shared" si="17"/>
        <v>18900911.457414135</v>
      </c>
      <c r="L106" s="73">
        <f t="shared" si="18"/>
        <v>131575950.25529608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33905242.197899401</v>
      </c>
      <c r="Q106" s="73">
        <f>P106/SUMIFS(FinParameters!$H$8:$H$39,FinParameters!$B$8:$B$39,Financials!$E106,FinParameters!$C$8:$C$39,Financials!$F106)</f>
        <v>8928309.9555242714</v>
      </c>
      <c r="R106" s="73">
        <f t="shared" si="31"/>
        <v>-32239344.247443739</v>
      </c>
      <c r="S106" s="12">
        <f t="shared" si="20"/>
        <v>-0.4874071481886712</v>
      </c>
      <c r="T106" s="114">
        <f t="shared" si="21"/>
        <v>-40211281.909583494</v>
      </c>
      <c r="U106" s="73">
        <f>T106/SUMIFS(FinParameters!$L$8:$L$39,FinParameters!$B$8:$B$39,Financials!$E106,FinParameters!$C$8:$C$39,Financials!$F106)</f>
        <v>-28458617.783782765</v>
      </c>
      <c r="V106" s="73">
        <f t="shared" si="22"/>
        <v>-28458617.783782765</v>
      </c>
      <c r="W106" s="12"/>
      <c r="X106" s="73">
        <f t="shared" si="23"/>
        <v>-6306039.7116840966</v>
      </c>
      <c r="Y106" s="73">
        <f t="shared" si="24"/>
        <v>-19530307.828258492</v>
      </c>
      <c r="Z106" s="73">
        <f t="shared" si="24"/>
        <v>-60697962.031226501</v>
      </c>
      <c r="AA106" s="12">
        <f t="shared" si="25"/>
        <v>-0.91765577945494725</v>
      </c>
      <c r="AB106" s="114">
        <f t="shared" si="26"/>
        <v>112675038.79788195</v>
      </c>
      <c r="AC106" s="73">
        <f>AB106/SUMIFS(FinParameters!$L$8:$L$39,FinParameters!$B$8:$B$39,Financials!$E106,FinParameters!$C$8:$C$39,Financials!$F106)</f>
        <v>79743189.24056977</v>
      </c>
      <c r="AD106" s="73">
        <f t="shared" si="27"/>
        <v>79743189.24056977</v>
      </c>
      <c r="AE106" s="12"/>
      <c r="AF106" s="73">
        <f t="shared" si="28"/>
        <v>106368999.08619785</v>
      </c>
      <c r="AG106" s="73">
        <f t="shared" si="29"/>
        <v>60212881.412311278</v>
      </c>
      <c r="AH106" s="73">
        <f t="shared" si="29"/>
        <v>19045227.209343269</v>
      </c>
      <c r="AI106" s="12">
        <f t="shared" si="30"/>
        <v>0.28793327213680286</v>
      </c>
      <c r="AL106" s="73">
        <f>Summary!G106</f>
        <v>-7260338.3949745521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13904472.577935362</v>
      </c>
      <c r="AN106" s="20">
        <f>Summary!I106</f>
        <v>4502290.4814873245</v>
      </c>
      <c r="AP106" s="12">
        <v>1</v>
      </c>
    </row>
    <row r="107" spans="1:42" x14ac:dyDescent="0.3">
      <c r="A107">
        <v>103</v>
      </c>
      <c r="B107" t="str">
        <f>Summary!B107</f>
        <v>MarinusPortlandSnowy</v>
      </c>
      <c r="C107" t="str">
        <f>Summary!C107</f>
        <v>Wind</v>
      </c>
      <c r="D107" s="104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-96258485.544152141</v>
      </c>
      <c r="H107" s="73">
        <f>SUMIFS(AM$5:AM107,$F$5:$F107,$F107,$D$5:$D107,$D107)</f>
        <v>230566193.84957272</v>
      </c>
      <c r="I107" s="20">
        <f>SUMIFS(AN$5:AN107,$F$5:$F107,$F107,$D$5:$D107,$D107)</f>
        <v>35281825.448189929</v>
      </c>
      <c r="J107" s="73">
        <f t="shared" si="16"/>
        <v>35281825.448189929</v>
      </c>
      <c r="K107" s="73">
        <f t="shared" si="17"/>
        <v>-60976660.095962211</v>
      </c>
      <c r="L107" s="73">
        <f t="shared" si="18"/>
        <v>169589533.75361049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10074874.279091697</v>
      </c>
      <c r="Q107" s="73">
        <f>P107/SUMIFS(FinParameters!$H$8:$H$39,FinParameters!$B$8:$B$39,Financials!$E107,FinParameters!$C$8:$C$39,Financials!$F107)</f>
        <v>2653029.2808892769</v>
      </c>
      <c r="R107" s="73">
        <f t="shared" si="31"/>
        <v>-56069712.166251443</v>
      </c>
      <c r="S107" s="12">
        <f t="shared" si="20"/>
        <v>-0.84768406878744629</v>
      </c>
      <c r="T107" s="114">
        <f t="shared" si="21"/>
        <v>-96258485.544152141</v>
      </c>
      <c r="U107" s="73">
        <f>T107/SUMIFS(FinParameters!$L$8:$L$39,FinParameters!$B$8:$B$39,Financials!$E107,FinParameters!$C$8:$C$39,Financials!$F107)</f>
        <v>-68124748.042263508</v>
      </c>
      <c r="V107" s="73">
        <f t="shared" si="22"/>
        <v>-68124748.042263508</v>
      </c>
      <c r="W107" s="12"/>
      <c r="X107" s="73">
        <f t="shared" si="23"/>
        <v>-86183611.26506044</v>
      </c>
      <c r="Y107" s="73">
        <f t="shared" si="24"/>
        <v>-65471718.761374228</v>
      </c>
      <c r="Z107" s="73">
        <f t="shared" si="24"/>
        <v>-124194460.20851496</v>
      </c>
      <c r="AA107" s="12">
        <f t="shared" si="25"/>
        <v>-1.8776209344228014</v>
      </c>
      <c r="AB107" s="114">
        <f t="shared" si="26"/>
        <v>230566193.84957272</v>
      </c>
      <c r="AC107" s="73">
        <f>AB107/SUMIFS(FinParameters!$L$8:$L$39,FinParameters!$B$8:$B$39,Financials!$E107,FinParameters!$C$8:$C$39,Financials!$F107)</f>
        <v>163177965.81020561</v>
      </c>
      <c r="AD107" s="73">
        <f t="shared" si="27"/>
        <v>163177965.81020561</v>
      </c>
      <c r="AE107" s="12"/>
      <c r="AF107" s="73">
        <f t="shared" si="28"/>
        <v>144382582.58451229</v>
      </c>
      <c r="AG107" s="73">
        <f t="shared" si="29"/>
        <v>97706247.048831373</v>
      </c>
      <c r="AH107" s="73">
        <f t="shared" si="29"/>
        <v>38983505.60169065</v>
      </c>
      <c r="AI107" s="12">
        <f t="shared" si="30"/>
        <v>0.58936804501610507</v>
      </c>
      <c r="AL107" s="73">
        <f>Summary!G107</f>
        <v>-11771121.896834217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24511589.268706333</v>
      </c>
      <c r="AN107" s="20">
        <f>Summary!I107</f>
        <v>2809295.9586067596</v>
      </c>
      <c r="AP107" s="12">
        <v>1</v>
      </c>
    </row>
    <row r="108" spans="1:42" x14ac:dyDescent="0.3">
      <c r="A108">
        <v>104</v>
      </c>
      <c r="B108" t="str">
        <f>Summary!B108</f>
        <v>MarinusPortlandSnowy</v>
      </c>
      <c r="C108" t="str">
        <f>Summary!C108</f>
        <v>Wind</v>
      </c>
      <c r="D108" s="104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47680105.88060417</v>
      </c>
      <c r="H108" s="73">
        <f>SUMIFS(AM$5:AM108,$F$5:$F108,$F108,$D$5:$D108,$D108)</f>
        <v>-1780937.2139364248</v>
      </c>
      <c r="I108" s="20">
        <f>SUMIFS(AN$5:AN108,$F$5:$F108,$F108,$D$5:$D108,$D108)</f>
        <v>87788014.975452572</v>
      </c>
      <c r="J108" s="73">
        <f t="shared" si="16"/>
        <v>87788014.975452572</v>
      </c>
      <c r="K108" s="73">
        <f t="shared" si="17"/>
        <v>135468120.85605675</v>
      </c>
      <c r="L108" s="73">
        <f t="shared" si="18"/>
        <v>133687183.64212032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62581063.806354344</v>
      </c>
      <c r="Q108" s="73">
        <f>P108/SUMIFS(FinParameters!$H$8:$H$39,FinParameters!$B$8:$B$39,Financials!$E108,FinParameters!$C$8:$C$39,Financials!$F108)</f>
        <v>16479550.027936095</v>
      </c>
      <c r="R108" s="73">
        <f t="shared" si="31"/>
        <v>-3563522.6389887976</v>
      </c>
      <c r="S108" s="12">
        <f t="shared" si="20"/>
        <v>-5.3874743656208687E-2</v>
      </c>
      <c r="T108" s="114">
        <f t="shared" si="21"/>
        <v>47680105.88060417</v>
      </c>
      <c r="U108" s="73">
        <f>T108/SUMIFS(FinParameters!$L$8:$L$39,FinParameters!$B$8:$B$39,Financials!$E108,FinParameters!$C$8:$C$39,Financials!$F108)</f>
        <v>33744507.628418006</v>
      </c>
      <c r="V108" s="73">
        <f t="shared" si="22"/>
        <v>33744507.628418006</v>
      </c>
      <c r="W108" s="12"/>
      <c r="X108" s="73">
        <f t="shared" si="23"/>
        <v>110261169.68695852</v>
      </c>
      <c r="Y108" s="73">
        <f t="shared" si="24"/>
        <v>50224057.6563541</v>
      </c>
      <c r="Z108" s="73">
        <f t="shared" si="24"/>
        <v>30180984.989429209</v>
      </c>
      <c r="AA108" s="12">
        <f t="shared" si="25"/>
        <v>0.45628805940707606</v>
      </c>
      <c r="AB108" s="114">
        <f t="shared" si="26"/>
        <v>-1780937.2139364248</v>
      </c>
      <c r="AC108" s="73">
        <f>AB108/SUMIFS(FinParameters!$L$8:$L$39,FinParameters!$B$8:$B$39,Financials!$E108,FinParameters!$C$8:$C$39,Financials!$F108)</f>
        <v>-1260417.7002437832</v>
      </c>
      <c r="AD108" s="73">
        <f t="shared" si="27"/>
        <v>-1260417.7002437832</v>
      </c>
      <c r="AE108" s="12"/>
      <c r="AF108" s="73">
        <f t="shared" si="28"/>
        <v>108480232.4730221</v>
      </c>
      <c r="AG108" s="73">
        <f t="shared" si="29"/>
        <v>48963639.956110314</v>
      </c>
      <c r="AH108" s="73">
        <f t="shared" si="29"/>
        <v>28920567.289185427</v>
      </c>
      <c r="AI108" s="12">
        <f t="shared" si="30"/>
        <v>0.43723256646382064</v>
      </c>
      <c r="AL108" s="73">
        <f>Summary!G108</f>
        <v>1351019.8334794266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691912.22272139264</v>
      </c>
      <c r="AN108" s="20">
        <f>Summary!I108</f>
        <v>7115648.4893266335</v>
      </c>
      <c r="AP108" s="12">
        <v>1</v>
      </c>
    </row>
    <row r="109" spans="1:42" x14ac:dyDescent="0.3">
      <c r="A109">
        <v>105</v>
      </c>
      <c r="B109" t="str">
        <f>Summary!B109</f>
        <v>MarinusPortlandSnowy</v>
      </c>
      <c r="C109" t="str">
        <f>Summary!C109</f>
        <v>Wind</v>
      </c>
      <c r="D109" s="104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293378976.62447453</v>
      </c>
      <c r="H109" s="73">
        <f>SUMIFS(AM$5:AM109,$F$5:$F109,$F109,$D$5:$D109,$D109)</f>
        <v>-294963730.9000898</v>
      </c>
      <c r="I109" s="20">
        <f>SUMIFS(AN$5:AN109,$F$5:$F109,$F109,$D$5:$D109,$D109)</f>
        <v>182411966.94849244</v>
      </c>
      <c r="J109" s="73">
        <f t="shared" si="16"/>
        <v>182411966.94849244</v>
      </c>
      <c r="K109" s="73">
        <f t="shared" si="17"/>
        <v>475790943.57296693</v>
      </c>
      <c r="L109" s="73">
        <f t="shared" si="18"/>
        <v>180827212.67287716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155164217.00016674</v>
      </c>
      <c r="Q109" s="73">
        <f>P109/SUMIFS(FinParameters!$H$8:$H$39,FinParameters!$B$8:$B$39,Financials!$E109,FinParameters!$C$8:$C$39,Financials!$F109)</f>
        <v>37145079.896431491</v>
      </c>
      <c r="R109" s="73">
        <f t="shared" si="31"/>
        <v>87823465.30900085</v>
      </c>
      <c r="S109" s="12">
        <f t="shared" si="20"/>
        <v>1.3041652061113238</v>
      </c>
      <c r="T109" s="114">
        <f t="shared" si="21"/>
        <v>293378976.62447453</v>
      </c>
      <c r="U109" s="73">
        <f>T109/SUMIFS(FinParameters!$L$8:$L$39,FinParameters!$B$8:$B$39,Financials!$E109,FinParameters!$C$8:$C$39,Financials!$F109)</f>
        <v>202568078.45986971</v>
      </c>
      <c r="V109" s="73">
        <f t="shared" si="22"/>
        <v>202568078.45986971</v>
      </c>
      <c r="W109" s="12"/>
      <c r="X109" s="73">
        <f t="shared" si="23"/>
        <v>448543193.62464124</v>
      </c>
      <c r="Y109" s="73">
        <f t="shared" si="24"/>
        <v>239713158.35630119</v>
      </c>
      <c r="Z109" s="73">
        <f t="shared" si="24"/>
        <v>290391543.76887059</v>
      </c>
      <c r="AA109" s="12">
        <f t="shared" si="25"/>
        <v>4.3122706010269507</v>
      </c>
      <c r="AB109" s="114">
        <f t="shared" si="26"/>
        <v>-294963730.9000898</v>
      </c>
      <c r="AC109" s="73">
        <f>AB109/SUMIFS(FinParameters!$L$8:$L$39,FinParameters!$B$8:$B$39,Financials!$E109,FinParameters!$C$8:$C$39,Financials!$F109)</f>
        <v>-203662296.70323539</v>
      </c>
      <c r="AD109" s="73">
        <f t="shared" si="27"/>
        <v>-203662296.70323539</v>
      </c>
      <c r="AE109" s="12"/>
      <c r="AF109" s="73">
        <f t="shared" si="28"/>
        <v>153579462.72455144</v>
      </c>
      <c r="AG109" s="73">
        <f t="shared" si="29"/>
        <v>36050861.653065801</v>
      </c>
      <c r="AH109" s="73">
        <f t="shared" si="29"/>
        <v>86729247.065635204</v>
      </c>
      <c r="AI109" s="12">
        <f t="shared" si="30"/>
        <v>1.2879162303294098</v>
      </c>
      <c r="AL109" s="73">
        <f>Summary!G109</f>
        <v>16724218.114215614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-22594713.120383602</v>
      </c>
      <c r="AN109" s="20">
        <f>Summary!I109</f>
        <v>13412841.792010793</v>
      </c>
      <c r="AP109" s="12">
        <v>1</v>
      </c>
    </row>
    <row r="110" spans="1:42" x14ac:dyDescent="0.3">
      <c r="A110">
        <v>106</v>
      </c>
      <c r="B110" t="str">
        <f>Summary!B110</f>
        <v>MarinusPortlandSnowy</v>
      </c>
      <c r="C110" t="str">
        <f>Summary!C110</f>
        <v>Wind</v>
      </c>
      <c r="D110" s="104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163416347.74644256</v>
      </c>
      <c r="H110" s="73">
        <f>SUMIFS(AM$5:AM110,$F$5:$F110,$F110,$D$5:$D110,$D110)</f>
        <v>-132209207.08434835</v>
      </c>
      <c r="I110" s="20">
        <f>SUMIFS(AN$5:AN110,$F$5:$F110,$F110,$D$5:$D110,$D110)</f>
        <v>130991441.39996909</v>
      </c>
      <c r="J110" s="73">
        <f t="shared" si="16"/>
        <v>130991441.39996909</v>
      </c>
      <c r="K110" s="73">
        <f t="shared" si="17"/>
        <v>294407789.14641166</v>
      </c>
      <c r="L110" s="73">
        <f t="shared" si="18"/>
        <v>162198582.06206328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103743691.45164341</v>
      </c>
      <c r="Q110" s="73">
        <f>P110/SUMIFS(FinParameters!$H$8:$H$39,FinParameters!$B$8:$B$39,Financials!$E110,FinParameters!$C$8:$C$39,Financials!$F110)</f>
        <v>24835414.905731067</v>
      </c>
      <c r="R110" s="73">
        <f t="shared" si="31"/>
        <v>36402939.760477521</v>
      </c>
      <c r="S110" s="12">
        <f t="shared" si="20"/>
        <v>0.54057816175599727</v>
      </c>
      <c r="T110" s="114">
        <f t="shared" si="21"/>
        <v>163416347.74644256</v>
      </c>
      <c r="U110" s="73">
        <f>T110/SUMIFS(FinParameters!$L$8:$L$39,FinParameters!$B$8:$B$39,Financials!$E110,FinParameters!$C$8:$C$39,Financials!$F110)</f>
        <v>112833359.54334086</v>
      </c>
      <c r="V110" s="73">
        <f t="shared" si="22"/>
        <v>112833359.54334086</v>
      </c>
      <c r="W110" s="12"/>
      <c r="X110" s="73">
        <f t="shared" si="23"/>
        <v>267160039.19808596</v>
      </c>
      <c r="Y110" s="73">
        <f t="shared" si="24"/>
        <v>137668774.44907194</v>
      </c>
      <c r="Z110" s="73">
        <f t="shared" si="24"/>
        <v>149236299.30381837</v>
      </c>
      <c r="AA110" s="12">
        <f t="shared" si="25"/>
        <v>2.2161365229220622</v>
      </c>
      <c r="AB110" s="114">
        <f t="shared" si="26"/>
        <v>-132209207.08434835</v>
      </c>
      <c r="AC110" s="73">
        <f>AB110/SUMIFS(FinParameters!$L$8:$L$39,FinParameters!$B$8:$B$39,Financials!$E110,FinParameters!$C$8:$C$39,Financials!$F110)</f>
        <v>-91285903.78873542</v>
      </c>
      <c r="AD110" s="73">
        <f t="shared" si="27"/>
        <v>-91285903.78873542</v>
      </c>
      <c r="AE110" s="12"/>
      <c r="AF110" s="73">
        <f t="shared" si="28"/>
        <v>134950832.11373761</v>
      </c>
      <c r="AG110" s="73">
        <f t="shared" si="29"/>
        <v>46382870.660336524</v>
      </c>
      <c r="AH110" s="73">
        <f t="shared" si="29"/>
        <v>57950395.515082955</v>
      </c>
      <c r="AI110" s="12">
        <f t="shared" si="30"/>
        <v>0.860554627914633</v>
      </c>
      <c r="AL110" s="73">
        <f>Summary!G110</f>
        <v>7910371.6844031243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-10670372.867950181</v>
      </c>
      <c r="AN110" s="20">
        <f>Summary!I110</f>
        <v>9694501.5938808713</v>
      </c>
      <c r="AP110" s="12">
        <v>1</v>
      </c>
    </row>
    <row r="111" spans="1:42" x14ac:dyDescent="0.3">
      <c r="A111">
        <v>107</v>
      </c>
      <c r="B111" t="str">
        <f>Summary!B111</f>
        <v>MarinusPortlandSnowy</v>
      </c>
      <c r="C111" t="str">
        <f>Summary!C111</f>
        <v>Wind</v>
      </c>
      <c r="D111" s="104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92949775.968758479</v>
      </c>
      <c r="H111" s="73">
        <f>SUMIFS(AM$5:AM111,$F$5:$F111,$F111,$D$5:$D111,$D111)</f>
        <v>-55057780.200670786</v>
      </c>
      <c r="I111" s="20">
        <f>SUMIFS(AN$5:AN111,$F$5:$F111,$F111,$D$5:$D111,$D111)</f>
        <v>107836293.25232612</v>
      </c>
      <c r="J111" s="73">
        <f t="shared" si="16"/>
        <v>107836293.25232612</v>
      </c>
      <c r="K111" s="73">
        <f t="shared" si="17"/>
        <v>200786069.22108459</v>
      </c>
      <c r="L111" s="73">
        <f t="shared" si="18"/>
        <v>145728289.02041382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80588543.304000437</v>
      </c>
      <c r="Q111" s="73">
        <f>P111/SUMIFS(FinParameters!$H$8:$H$39,FinParameters!$B$8:$B$39,Financials!$E111,FinParameters!$C$8:$C$39,Financials!$F111)</f>
        <v>19292256.537220232</v>
      </c>
      <c r="R111" s="73">
        <f t="shared" si="31"/>
        <v>13247791.612834547</v>
      </c>
      <c r="S111" s="12">
        <f t="shared" si="20"/>
        <v>0.19672770618288865</v>
      </c>
      <c r="T111" s="114">
        <f t="shared" si="21"/>
        <v>92949775.968758479</v>
      </c>
      <c r="U111" s="73">
        <f>T111/SUMIFS(FinParameters!$L$8:$L$39,FinParameters!$B$8:$B$39,Financials!$E111,FinParameters!$C$8:$C$39,Financials!$F111)</f>
        <v>64178618.822327845</v>
      </c>
      <c r="V111" s="73">
        <f t="shared" si="22"/>
        <v>64178618.822327845</v>
      </c>
      <c r="W111" s="12"/>
      <c r="X111" s="73">
        <f t="shared" si="23"/>
        <v>173538319.2727589</v>
      </c>
      <c r="Y111" s="73">
        <f t="shared" si="24"/>
        <v>83470875.359548077</v>
      </c>
      <c r="Z111" s="73">
        <f t="shared" si="24"/>
        <v>77426410.435162395</v>
      </c>
      <c r="AA111" s="12">
        <f t="shared" si="25"/>
        <v>1.1497705102884914</v>
      </c>
      <c r="AB111" s="114">
        <f t="shared" si="26"/>
        <v>-55057780.200670786</v>
      </c>
      <c r="AC111" s="73">
        <f>AB111/SUMIFS(FinParameters!$L$8:$L$39,FinParameters!$B$8:$B$39,Financials!$E111,FinParameters!$C$8:$C$39,Financials!$F111)</f>
        <v>-38015500.864574663</v>
      </c>
      <c r="AD111" s="73">
        <f t="shared" si="27"/>
        <v>-38015500.864574663</v>
      </c>
      <c r="AE111" s="12"/>
      <c r="AF111" s="73">
        <f t="shared" si="28"/>
        <v>118480539.07208812</v>
      </c>
      <c r="AG111" s="73">
        <f t="shared" si="29"/>
        <v>45455374.494973414</v>
      </c>
      <c r="AH111" s="73">
        <f t="shared" si="29"/>
        <v>39410909.570587732</v>
      </c>
      <c r="AI111" s="12">
        <f t="shared" si="30"/>
        <v>0.58524605949353925</v>
      </c>
      <c r="AL111" s="73">
        <f>Summary!G111</f>
        <v>4482404.0919007836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-4560513.9759418201</v>
      </c>
      <c r="AN111" s="20">
        <f>Summary!I111</f>
        <v>8244957.4730429901</v>
      </c>
      <c r="AP111" s="12">
        <v>1</v>
      </c>
    </row>
    <row r="112" spans="1:42" x14ac:dyDescent="0.3">
      <c r="A112">
        <v>108</v>
      </c>
      <c r="B112" t="str">
        <f>Summary!B112</f>
        <v>MarinusPortlandSnowy</v>
      </c>
      <c r="C112" t="str">
        <f>Summary!C112</f>
        <v>Wind</v>
      </c>
      <c r="D112" s="104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42320724.075597502</v>
      </c>
      <c r="H112" s="73">
        <f>SUMIFS(AM$5:AM112,$F$5:$F112,$F112,$D$5:$D112,$D112)</f>
        <v>552155.78151412448</v>
      </c>
      <c r="I112" s="20">
        <f>SUMIFS(AN$5:AN112,$F$5:$F112,$F112,$D$5:$D112,$D112)</f>
        <v>93741516.588641912</v>
      </c>
      <c r="J112" s="73">
        <f t="shared" si="16"/>
        <v>93741516.588641912</v>
      </c>
      <c r="K112" s="73">
        <f t="shared" si="17"/>
        <v>136062240.66423941</v>
      </c>
      <c r="L112" s="73">
        <f t="shared" si="18"/>
        <v>136614396.44575354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66493766.640316226</v>
      </c>
      <c r="Q112" s="73">
        <f>P112/SUMIFS(FinParameters!$H$8:$H$39,FinParameters!$B$8:$B$39,Financials!$E112,FinParameters!$C$8:$C$39,Financials!$F112)</f>
        <v>15918079.06630021</v>
      </c>
      <c r="R112" s="73">
        <f t="shared" si="31"/>
        <v>-846985.05084966403</v>
      </c>
      <c r="S112" s="12">
        <f t="shared" si="20"/>
        <v>-1.2577600183824141E-2</v>
      </c>
      <c r="T112" s="114">
        <f t="shared" si="21"/>
        <v>42320724.075597502</v>
      </c>
      <c r="U112" s="73">
        <f>T112/SUMIFS(FinParameters!$L$8:$L$39,FinParameters!$B$8:$B$39,Financials!$E112,FinParameters!$C$8:$C$39,Financials!$F112)</f>
        <v>29221002.314686518</v>
      </c>
      <c r="V112" s="73">
        <f t="shared" si="22"/>
        <v>29221002.314686518</v>
      </c>
      <c r="W112" s="12"/>
      <c r="X112" s="73">
        <f t="shared" si="23"/>
        <v>108814490.71591371</v>
      </c>
      <c r="Y112" s="73">
        <f t="shared" si="24"/>
        <v>45139081.380986728</v>
      </c>
      <c r="Z112" s="73">
        <f t="shared" si="24"/>
        <v>28374017.263836853</v>
      </c>
      <c r="AA112" s="12">
        <f t="shared" si="25"/>
        <v>0.42134987435192384</v>
      </c>
      <c r="AB112" s="114">
        <f t="shared" si="26"/>
        <v>552155.78151412448</v>
      </c>
      <c r="AC112" s="73">
        <f>AB112/SUMIFS(FinParameters!$L$8:$L$39,FinParameters!$B$8:$B$39,Financials!$E112,FinParameters!$C$8:$C$39,Financials!$F112)</f>
        <v>381244.54914501554</v>
      </c>
      <c r="AD112" s="73">
        <f t="shared" si="27"/>
        <v>381244.54914501554</v>
      </c>
      <c r="AE112" s="12"/>
      <c r="AF112" s="73">
        <f t="shared" si="28"/>
        <v>109366646.49742784</v>
      </c>
      <c r="AG112" s="73">
        <f t="shared" si="29"/>
        <v>45520325.930131741</v>
      </c>
      <c r="AH112" s="73">
        <f t="shared" si="29"/>
        <v>28755261.81298187</v>
      </c>
      <c r="AI112" s="12">
        <f t="shared" si="30"/>
        <v>0.42701129837186141</v>
      </c>
      <c r="AL112" s="73">
        <f>Summary!G112</f>
        <v>1481108.5935978345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274495.71566139278</v>
      </c>
      <c r="AN112" s="20">
        <f>Summary!I112</f>
        <v>7260272.0359165994</v>
      </c>
      <c r="AP112" s="12">
        <v>1</v>
      </c>
    </row>
    <row r="113" spans="1:42" x14ac:dyDescent="0.3">
      <c r="A113">
        <v>109</v>
      </c>
      <c r="B113" t="str">
        <f>Summary!B113</f>
        <v>MarinusPortlandSnowy</v>
      </c>
      <c r="C113" t="str">
        <f>Summary!C113</f>
        <v>Wind</v>
      </c>
      <c r="D113" s="104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-614486.84592280025</v>
      </c>
      <c r="H113" s="73">
        <f>SUMIFS(AM$5:AM113,$F$5:$F113,$F113,$D$5:$D113,$D113)</f>
        <v>54895846.25936421</v>
      </c>
      <c r="I113" s="20">
        <f>SUMIFS(AN$5:AN113,$F$5:$F113,$F113,$D$5:$D113,$D113)</f>
        <v>80432333.346931964</v>
      </c>
      <c r="J113" s="73">
        <f t="shared" si="16"/>
        <v>80432333.346931964</v>
      </c>
      <c r="K113" s="73">
        <f t="shared" si="17"/>
        <v>79817846.501009166</v>
      </c>
      <c r="L113" s="73">
        <f t="shared" si="18"/>
        <v>134713692.76037338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53184583.398606278</v>
      </c>
      <c r="Q113" s="73">
        <f>P113/SUMIFS(FinParameters!$H$8:$H$39,FinParameters!$B$8:$B$39,Financials!$E113,FinParameters!$C$8:$C$39,Financials!$F113)</f>
        <v>12731966.41463754</v>
      </c>
      <c r="R113" s="73">
        <f t="shared" si="31"/>
        <v>-14156168.292559613</v>
      </c>
      <c r="S113" s="12">
        <f t="shared" si="20"/>
        <v>-0.21021696279070035</v>
      </c>
      <c r="T113" s="114">
        <f t="shared" si="21"/>
        <v>-614486.84592280025</v>
      </c>
      <c r="U113" s="73">
        <f>T113/SUMIFS(FinParameters!$L$8:$L$39,FinParameters!$B$8:$B$39,Financials!$E113,FinParameters!$C$8:$C$39,Financials!$F113)</f>
        <v>-424282.00224031857</v>
      </c>
      <c r="V113" s="73">
        <f t="shared" si="22"/>
        <v>-424282.00224031857</v>
      </c>
      <c r="W113" s="12"/>
      <c r="X113" s="73">
        <f t="shared" si="23"/>
        <v>52570096.55268348</v>
      </c>
      <c r="Y113" s="73">
        <f t="shared" si="24"/>
        <v>12307684.412397221</v>
      </c>
      <c r="Z113" s="73">
        <f t="shared" si="24"/>
        <v>-14580450.294799931</v>
      </c>
      <c r="AA113" s="12">
        <f t="shared" si="25"/>
        <v>-0.21651748649417987</v>
      </c>
      <c r="AB113" s="114">
        <f t="shared" si="26"/>
        <v>54895846.25936421</v>
      </c>
      <c r="AC113" s="73">
        <f>AB113/SUMIFS(FinParameters!$L$8:$L$39,FinParameters!$B$8:$B$39,Financials!$E113,FinParameters!$C$8:$C$39,Financials!$F113)</f>
        <v>37903691.055619285</v>
      </c>
      <c r="AD113" s="73">
        <f t="shared" si="27"/>
        <v>37903691.055619285</v>
      </c>
      <c r="AE113" s="12"/>
      <c r="AF113" s="73">
        <f t="shared" si="28"/>
        <v>107465942.81204769</v>
      </c>
      <c r="AG113" s="73">
        <f t="shared" si="29"/>
        <v>50211375.468016505</v>
      </c>
      <c r="AH113" s="73">
        <f t="shared" si="29"/>
        <v>23323240.760819353</v>
      </c>
      <c r="AI113" s="12">
        <f t="shared" si="30"/>
        <v>0.34634660551136998</v>
      </c>
      <c r="AL113" s="73">
        <f>Summary!G113</f>
        <v>-3393061.313825211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6598979.9297147514</v>
      </c>
      <c r="AN113" s="20">
        <f>Summary!I113</f>
        <v>5955754.1566267218</v>
      </c>
      <c r="AP113" s="12">
        <v>1</v>
      </c>
    </row>
    <row r="114" spans="1:42" x14ac:dyDescent="0.3">
      <c r="A114">
        <v>110</v>
      </c>
      <c r="B114" t="str">
        <f>Summary!B114</f>
        <v>MarinusPortlandSnowy</v>
      </c>
      <c r="C114" t="str">
        <f>Summary!C114</f>
        <v>Wind</v>
      </c>
      <c r="D114" s="104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-50046172.543790251</v>
      </c>
      <c r="H114" s="73">
        <f>SUMIFS(AM$5:AM114,$F$5:$F114,$F114,$D$5:$D114,$D114)</f>
        <v>128710085.33494051</v>
      </c>
      <c r="I114" s="20">
        <f>SUMIFS(AN$5:AN114,$F$5:$F114,$F114,$D$5:$D114,$D114)</f>
        <v>63301508.658579938</v>
      </c>
      <c r="J114" s="73">
        <f t="shared" si="16"/>
        <v>63301508.658579938</v>
      </c>
      <c r="K114" s="73">
        <f t="shared" si="17"/>
        <v>13255336.114789687</v>
      </c>
      <c r="L114" s="73">
        <f t="shared" si="18"/>
        <v>141965421.44973019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36053758.710254252</v>
      </c>
      <c r="Q114" s="73">
        <f>P114/SUMIFS(FinParameters!$H$8:$H$39,FinParameters!$B$8:$B$39,Financials!$E114,FinParameters!$C$8:$C$39,Financials!$F114)</f>
        <v>8630983.1851090882</v>
      </c>
      <c r="R114" s="73">
        <f t="shared" si="31"/>
        <v>-31286992.980911639</v>
      </c>
      <c r="S114" s="12">
        <f t="shared" si="20"/>
        <v>-0.46460712414376015</v>
      </c>
      <c r="T114" s="114">
        <f t="shared" si="21"/>
        <v>-50046172.543790251</v>
      </c>
      <c r="U114" s="73">
        <f>T114/SUMIFS(FinParameters!$L$8:$L$39,FinParameters!$B$8:$B$39,Financials!$E114,FinParameters!$C$8:$C$39,Financials!$F114)</f>
        <v>-34555158.393108115</v>
      </c>
      <c r="V114" s="73">
        <f t="shared" si="22"/>
        <v>-34555158.393108115</v>
      </c>
      <c r="W114" s="12"/>
      <c r="X114" s="73">
        <f t="shared" si="23"/>
        <v>-13992413.833535999</v>
      </c>
      <c r="Y114" s="73">
        <f t="shared" si="24"/>
        <v>-25924175.207999028</v>
      </c>
      <c r="Z114" s="73">
        <f t="shared" si="24"/>
        <v>-65842151.374019757</v>
      </c>
      <c r="AA114" s="12">
        <f t="shared" si="25"/>
        <v>-0.97774601144907136</v>
      </c>
      <c r="AB114" s="114">
        <f t="shared" si="26"/>
        <v>128710085.33494051</v>
      </c>
      <c r="AC114" s="73">
        <f>AB114/SUMIFS(FinParameters!$L$8:$L$39,FinParameters!$B$8:$B$39,Financials!$E114,FinParameters!$C$8:$C$39,Financials!$F114)</f>
        <v>88869880.741583124</v>
      </c>
      <c r="AD114" s="73">
        <f t="shared" si="27"/>
        <v>88869880.741583124</v>
      </c>
      <c r="AE114" s="12"/>
      <c r="AF114" s="73">
        <f t="shared" si="28"/>
        <v>114717671.50140451</v>
      </c>
      <c r="AG114" s="73">
        <f t="shared" si="29"/>
        <v>62945705.533584096</v>
      </c>
      <c r="AH114" s="73">
        <f t="shared" si="29"/>
        <v>23027729.367563367</v>
      </c>
      <c r="AI114" s="12">
        <f t="shared" si="30"/>
        <v>0.3419583059181126</v>
      </c>
      <c r="AL114" s="73">
        <f>Summary!G114</f>
        <v>-9834890.6342067532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16035046.537058566</v>
      </c>
      <c r="AN114" s="20">
        <f>Summary!I114</f>
        <v>4189315.2915823106</v>
      </c>
      <c r="AP114" s="12">
        <v>1</v>
      </c>
    </row>
    <row r="115" spans="1:42" x14ac:dyDescent="0.3">
      <c r="A115">
        <v>111</v>
      </c>
      <c r="B115" t="str">
        <f>Summary!B115</f>
        <v>MarinusPortlandSnowy</v>
      </c>
      <c r="C115" t="str">
        <f>Summary!C115</f>
        <v>Wind</v>
      </c>
      <c r="D115" s="104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-110018333.59450459</v>
      </c>
      <c r="H115" s="73">
        <f>SUMIFS(AM$5:AM115,$F$5:$F115,$F115,$D$5:$D115,$D115)</f>
        <v>259909566.52933919</v>
      </c>
      <c r="I115" s="20">
        <f>SUMIFS(AN$5:AN115,$F$5:$F115,$F115,$D$5:$D115,$D115)</f>
        <v>37885063.395030029</v>
      </c>
      <c r="J115" s="73">
        <f t="shared" si="16"/>
        <v>37885063.395030029</v>
      </c>
      <c r="K115" s="73">
        <f t="shared" si="17"/>
        <v>-72133270.199474573</v>
      </c>
      <c r="L115" s="73">
        <f t="shared" si="18"/>
        <v>187776296.32986462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10637313.446704343</v>
      </c>
      <c r="Q115" s="73">
        <f>P115/SUMIFS(FinParameters!$H$8:$H$39,FinParameters!$B$8:$B$39,Financials!$E115,FinParameters!$C$8:$C$39,Financials!$F115)</f>
        <v>2546488.2657887111</v>
      </c>
      <c r="R115" s="73">
        <f t="shared" si="31"/>
        <v>-56703438.244461544</v>
      </c>
      <c r="S115" s="12">
        <f t="shared" si="20"/>
        <v>-0.8420375006283185</v>
      </c>
      <c r="T115" s="114">
        <f t="shared" si="21"/>
        <v>-110018333.59450459</v>
      </c>
      <c r="U115" s="73">
        <f>T115/SUMIFS(FinParameters!$L$8:$L$39,FinParameters!$B$8:$B$39,Financials!$E115,FinParameters!$C$8:$C$39,Financials!$F115)</f>
        <v>-75963869.967826962</v>
      </c>
      <c r="V115" s="73">
        <f t="shared" si="22"/>
        <v>-75963869.967826962</v>
      </c>
      <c r="W115" s="12"/>
      <c r="X115" s="73">
        <f t="shared" si="23"/>
        <v>-99381020.147800267</v>
      </c>
      <c r="Y115" s="73">
        <f t="shared" si="24"/>
        <v>-73417381.702038258</v>
      </c>
      <c r="Z115" s="73">
        <f t="shared" si="24"/>
        <v>-132667308.2122885</v>
      </c>
      <c r="AA115" s="12">
        <f t="shared" si="25"/>
        <v>-1.9700895056936598</v>
      </c>
      <c r="AB115" s="114">
        <f t="shared" si="26"/>
        <v>259909566.52933919</v>
      </c>
      <c r="AC115" s="73">
        <f>AB115/SUMIFS(FinParameters!$L$8:$L$39,FinParameters!$B$8:$B$39,Financials!$E115,FinParameters!$C$8:$C$39,Financials!$F115)</f>
        <v>179458603.58145973</v>
      </c>
      <c r="AD115" s="73">
        <f t="shared" si="27"/>
        <v>179458603.58145973</v>
      </c>
      <c r="AE115" s="12"/>
      <c r="AF115" s="73">
        <f t="shared" si="28"/>
        <v>160528546.38153893</v>
      </c>
      <c r="AG115" s="73">
        <f t="shared" si="29"/>
        <v>106041221.87942147</v>
      </c>
      <c r="AH115" s="73">
        <f t="shared" si="29"/>
        <v>46791295.369171232</v>
      </c>
      <c r="AI115" s="12">
        <f t="shared" si="30"/>
        <v>0.69484367480426501</v>
      </c>
      <c r="AL115" s="73">
        <f>Summary!G115</f>
        <v>-13759848.05035246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29343372.679766472</v>
      </c>
      <c r="AN115" s="20">
        <f>Summary!I115</f>
        <v>2603237.9468400977</v>
      </c>
      <c r="AP115" s="12">
        <v>1</v>
      </c>
    </row>
    <row r="116" spans="1:42" x14ac:dyDescent="0.3">
      <c r="A116">
        <v>112</v>
      </c>
      <c r="B116" t="str">
        <f>Summary!B116</f>
        <v>MarinusPortlandSnowy</v>
      </c>
      <c r="C116" t="str">
        <f>Summary!C116</f>
        <v>Wind</v>
      </c>
      <c r="D116" s="104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48069087.074975595</v>
      </c>
      <c r="H116" s="73">
        <f>SUMIFS(AM$5:AM116,$F$5:$F116,$F116,$D$5:$D116,$D116)</f>
        <v>-527353.22069602436</v>
      </c>
      <c r="I116" s="20">
        <f>SUMIFS(AN$5:AN116,$F$5:$F116,$F116,$D$5:$D116,$D116)</f>
        <v>94884611.245749533</v>
      </c>
      <c r="J116" s="73">
        <f t="shared" si="16"/>
        <v>94884611.245749533</v>
      </c>
      <c r="K116" s="73">
        <f t="shared" si="17"/>
        <v>142953698.32072514</v>
      </c>
      <c r="L116" s="73">
        <f t="shared" si="18"/>
        <v>142426345.10002911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67636861.29742384</v>
      </c>
      <c r="Q116" s="73">
        <f>P116/SUMIFS(FinParameters!$H$8:$H$39,FinParameters!$B$8:$B$39,Financials!$E116,FinParameters!$C$8:$C$39,Financials!$F116)</f>
        <v>16191726.838888142</v>
      </c>
      <c r="R116" s="73">
        <f t="shared" si="31"/>
        <v>296109.60625794996</v>
      </c>
      <c r="S116" s="12">
        <f t="shared" si="20"/>
        <v>4.3971829660582051E-3</v>
      </c>
      <c r="T116" s="114">
        <f t="shared" si="21"/>
        <v>48069087.074975595</v>
      </c>
      <c r="U116" s="73">
        <f>T116/SUMIFS(FinParameters!$L$8:$L$39,FinParameters!$B$8:$B$39,Financials!$E116,FinParameters!$C$8:$C$39,Financials!$F116)</f>
        <v>33190048.97396474</v>
      </c>
      <c r="V116" s="73">
        <f t="shared" si="22"/>
        <v>33190048.97396474</v>
      </c>
      <c r="W116" s="12"/>
      <c r="X116" s="73">
        <f t="shared" si="23"/>
        <v>115705948.37239945</v>
      </c>
      <c r="Y116" s="73">
        <f t="shared" si="24"/>
        <v>49381775.812852882</v>
      </c>
      <c r="Z116" s="73">
        <f t="shared" si="24"/>
        <v>33486158.580222689</v>
      </c>
      <c r="AA116" s="12">
        <f t="shared" si="25"/>
        <v>0.4972644014102322</v>
      </c>
      <c r="AB116" s="114">
        <f t="shared" si="26"/>
        <v>-527353.22069602436</v>
      </c>
      <c r="AC116" s="73">
        <f>AB116/SUMIFS(FinParameters!$L$8:$L$39,FinParameters!$B$8:$B$39,Financials!$E116,FinParameters!$C$8:$C$39,Financials!$F116)</f>
        <v>-364119.23517871322</v>
      </c>
      <c r="AD116" s="73">
        <f t="shared" si="27"/>
        <v>-364119.23517871322</v>
      </c>
      <c r="AE116" s="12"/>
      <c r="AF116" s="73">
        <f t="shared" si="28"/>
        <v>115178595.15170343</v>
      </c>
      <c r="AG116" s="73">
        <f t="shared" si="29"/>
        <v>49017656.577674165</v>
      </c>
      <c r="AH116" s="73">
        <f t="shared" si="29"/>
        <v>33122039.345043976</v>
      </c>
      <c r="AI116" s="12">
        <f t="shared" si="30"/>
        <v>0.49185728571825693</v>
      </c>
      <c r="AL116" s="73">
        <f>Summary!G116</f>
        <v>388981.19437142805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1253583.9932404005</v>
      </c>
      <c r="AN116" s="20">
        <f>Summary!I116</f>
        <v>7096596.2702969657</v>
      </c>
      <c r="AP116" s="12">
        <v>1</v>
      </c>
    </row>
    <row r="117" spans="1:42" x14ac:dyDescent="0.3">
      <c r="A117">
        <v>113</v>
      </c>
      <c r="B117" t="str">
        <f>Summary!B117</f>
        <v>MarinusPortlandSnowy</v>
      </c>
      <c r="C117" t="str">
        <f>Summary!C117</f>
        <v>Wind</v>
      </c>
      <c r="D117" s="104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312857669.15369219</v>
      </c>
      <c r="H117" s="73">
        <f>SUMIFS(AM$5:AM117,$F$5:$F117,$F117,$D$5:$D117,$D117)</f>
        <v>-316944139.77994698</v>
      </c>
      <c r="I117" s="20">
        <f>SUMIFS(AN$5:AN117,$F$5:$F117,$F117,$D$5:$D117,$D117)</f>
        <v>196816458.32214814</v>
      </c>
      <c r="J117" s="73">
        <f t="shared" si="16"/>
        <v>196816458.32214814</v>
      </c>
      <c r="K117" s="73">
        <f t="shared" si="17"/>
        <v>509674127.47584033</v>
      </c>
      <c r="L117" s="73">
        <f t="shared" si="18"/>
        <v>192729987.69589335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167476889.62511432</v>
      </c>
      <c r="Q117" s="73">
        <f>P117/SUMIFS(FinParameters!$H$8:$H$39,FinParameters!$B$8:$B$39,Financials!$E117,FinParameters!$C$8:$C$39,Financials!$F117)</f>
        <v>36447850.753935717</v>
      </c>
      <c r="R117" s="73">
        <f t="shared" si="31"/>
        <v>99122116.032375962</v>
      </c>
      <c r="S117" s="12">
        <f t="shared" si="20"/>
        <v>1.4501125645291606</v>
      </c>
      <c r="T117" s="114">
        <f t="shared" si="21"/>
        <v>312857669.15369219</v>
      </c>
      <c r="U117" s="73">
        <f>T117/SUMIFS(FinParameters!$L$8:$L$39,FinParameters!$B$8:$B$39,Financials!$E117,FinParameters!$C$8:$C$39,Financials!$F117)</f>
        <v>210748726.57907453</v>
      </c>
      <c r="V117" s="73">
        <f t="shared" si="22"/>
        <v>210748726.57907453</v>
      </c>
      <c r="W117" s="12"/>
      <c r="X117" s="73">
        <f t="shared" si="23"/>
        <v>480334558.77880651</v>
      </c>
      <c r="Y117" s="73">
        <f t="shared" si="24"/>
        <v>247196577.33301026</v>
      </c>
      <c r="Z117" s="73">
        <f t="shared" si="24"/>
        <v>309870842.61145049</v>
      </c>
      <c r="AA117" s="12">
        <f t="shared" si="25"/>
        <v>4.5332728985056496</v>
      </c>
      <c r="AB117" s="114">
        <f t="shared" si="26"/>
        <v>-316944139.77994698</v>
      </c>
      <c r="AC117" s="73">
        <f>AB117/SUMIFS(FinParameters!$L$8:$L$39,FinParameters!$B$8:$B$39,Financials!$E117,FinParameters!$C$8:$C$39,Financials!$F117)</f>
        <v>-213501475.08294106</v>
      </c>
      <c r="AD117" s="73">
        <f t="shared" si="27"/>
        <v>-213501475.08294106</v>
      </c>
      <c r="AE117" s="12"/>
      <c r="AF117" s="73">
        <f t="shared" si="28"/>
        <v>163390418.99885952</v>
      </c>
      <c r="AG117" s="73">
        <f t="shared" si="29"/>
        <v>33695102.250069201</v>
      </c>
      <c r="AH117" s="73">
        <f t="shared" si="29"/>
        <v>96369367.528509438</v>
      </c>
      <c r="AI117" s="12">
        <f t="shared" si="30"/>
        <v>1.4098410756604012</v>
      </c>
      <c r="AL117" s="73">
        <f>Summary!G117</f>
        <v>19478692.529217634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-21980408.879857164</v>
      </c>
      <c r="AN117" s="20">
        <f>Summary!I117</f>
        <v>14404491.373655694</v>
      </c>
      <c r="AP117" s="12">
        <v>1</v>
      </c>
    </row>
    <row r="118" spans="1:42" x14ac:dyDescent="0.3">
      <c r="A118">
        <v>114</v>
      </c>
      <c r="B118" t="str">
        <f>Summary!B118</f>
        <v>MarinusPortlandSnowy</v>
      </c>
      <c r="C118" t="str">
        <f>Summary!C118</f>
        <v>Wind</v>
      </c>
      <c r="D118" s="104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173049112.67623436</v>
      </c>
      <c r="H118" s="73">
        <f>SUMIFS(AM$5:AM118,$F$5:$F118,$F118,$D$5:$D118,$D118)</f>
        <v>-142067095.79793736</v>
      </c>
      <c r="I118" s="20">
        <f>SUMIFS(AN$5:AN118,$F$5:$F118,$F118,$D$5:$D118,$D118)</f>
        <v>141258243.7388933</v>
      </c>
      <c r="J118" s="73">
        <f t="shared" si="16"/>
        <v>141258243.7388933</v>
      </c>
      <c r="K118" s="73">
        <f t="shared" si="17"/>
        <v>314307356.41512764</v>
      </c>
      <c r="L118" s="73">
        <f t="shared" si="18"/>
        <v>172240260.6171903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111918675.04185948</v>
      </c>
      <c r="Q118" s="73">
        <f>P118/SUMIFS(FinParameters!$H$8:$H$39,FinParameters!$B$8:$B$39,Financials!$E118,FinParameters!$C$8:$C$39,Financials!$F118)</f>
        <v>24356764.52813834</v>
      </c>
      <c r="R118" s="73">
        <f t="shared" si="31"/>
        <v>43563901.449121118</v>
      </c>
      <c r="S118" s="12">
        <f t="shared" si="20"/>
        <v>0.63732054338556265</v>
      </c>
      <c r="T118" s="114">
        <f t="shared" si="21"/>
        <v>173049112.67623436</v>
      </c>
      <c r="U118" s="73">
        <f>T118/SUMIFS(FinParameters!$L$8:$L$39,FinParameters!$B$8:$B$39,Financials!$E118,FinParameters!$C$8:$C$39,Financials!$F118)</f>
        <v>116570197.0190133</v>
      </c>
      <c r="V118" s="73">
        <f t="shared" si="22"/>
        <v>116570197.0190133</v>
      </c>
      <c r="W118" s="12"/>
      <c r="X118" s="73">
        <f t="shared" si="23"/>
        <v>284967787.71809381</v>
      </c>
      <c r="Y118" s="73">
        <f t="shared" si="24"/>
        <v>140926961.54715163</v>
      </c>
      <c r="Z118" s="73">
        <f t="shared" si="24"/>
        <v>160134098.4681344</v>
      </c>
      <c r="AA118" s="12">
        <f t="shared" si="25"/>
        <v>2.3426907888280413</v>
      </c>
      <c r="AB118" s="114">
        <f t="shared" si="26"/>
        <v>-142067095.79793736</v>
      </c>
      <c r="AC118" s="73">
        <f>AB118/SUMIFS(FinParameters!$L$8:$L$39,FinParameters!$B$8:$B$39,Financials!$E118,FinParameters!$C$8:$C$39,Financials!$F118)</f>
        <v>-95699937.959629685</v>
      </c>
      <c r="AD118" s="73">
        <f t="shared" si="27"/>
        <v>-95699937.959629685</v>
      </c>
      <c r="AE118" s="12"/>
      <c r="AF118" s="73">
        <f t="shared" si="28"/>
        <v>142900691.92015645</v>
      </c>
      <c r="AG118" s="73">
        <f t="shared" si="29"/>
        <v>45227023.58752194</v>
      </c>
      <c r="AH118" s="73">
        <f t="shared" si="29"/>
        <v>64434160.508504719</v>
      </c>
      <c r="AI118" s="12">
        <f t="shared" si="30"/>
        <v>0.94264317064975045</v>
      </c>
      <c r="AL118" s="73">
        <f>Summary!G118</f>
        <v>9632764.9297917951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-9857888.713589007</v>
      </c>
      <c r="AN118" s="20">
        <f>Summary!I118</f>
        <v>10266802.338924203</v>
      </c>
      <c r="AP118" s="12">
        <v>1</v>
      </c>
    </row>
    <row r="119" spans="1:42" x14ac:dyDescent="0.3">
      <c r="A119">
        <v>115</v>
      </c>
      <c r="B119" t="str">
        <f>Summary!B119</f>
        <v>MarinusPortlandSnowy</v>
      </c>
      <c r="C119" t="str">
        <f>Summary!C119</f>
        <v>Wind</v>
      </c>
      <c r="D119" s="104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99831801.995049343</v>
      </c>
      <c r="H119" s="73">
        <f>SUMIFS(AM$5:AM119,$F$5:$F119,$F119,$D$5:$D119,$D119)</f>
        <v>-59446199.675681241</v>
      </c>
      <c r="I119" s="20">
        <f>SUMIFS(AN$5:AN119,$F$5:$F119,$F119,$D$5:$D119,$D119)</f>
        <v>116757091.81670213</v>
      </c>
      <c r="J119" s="73">
        <f t="shared" si="16"/>
        <v>116757091.81670213</v>
      </c>
      <c r="K119" s="73">
        <f t="shared" si="17"/>
        <v>216588893.81175148</v>
      </c>
      <c r="L119" s="73">
        <f t="shared" si="18"/>
        <v>157142694.13607022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87417523.119668305</v>
      </c>
      <c r="Q119" s="73">
        <f>P119/SUMIFS(FinParameters!$H$8:$H$39,FinParameters!$B$8:$B$39,Financials!$E119,FinParameters!$C$8:$C$39,Financials!$F119)</f>
        <v>19024600.009448741</v>
      </c>
      <c r="R119" s="73">
        <f t="shared" si="31"/>
        <v>19062749.526929948</v>
      </c>
      <c r="S119" s="12">
        <f t="shared" si="20"/>
        <v>0.278879565025069</v>
      </c>
      <c r="T119" s="114">
        <f t="shared" si="21"/>
        <v>99831801.995049343</v>
      </c>
      <c r="U119" s="73">
        <f>T119/SUMIFS(FinParameters!$L$8:$L$39,FinParameters!$B$8:$B$39,Financials!$E119,FinParameters!$C$8:$C$39,Financials!$F119)</f>
        <v>67249190.980245039</v>
      </c>
      <c r="V119" s="73">
        <f t="shared" si="22"/>
        <v>67249190.980245039</v>
      </c>
      <c r="W119" s="12"/>
      <c r="X119" s="73">
        <f t="shared" si="23"/>
        <v>187249325.11471766</v>
      </c>
      <c r="Y119" s="73">
        <f t="shared" si="24"/>
        <v>86273790.989693776</v>
      </c>
      <c r="Z119" s="73">
        <f t="shared" si="24"/>
        <v>86311940.507174984</v>
      </c>
      <c r="AA119" s="12">
        <f t="shared" si="25"/>
        <v>1.2627053820911829</v>
      </c>
      <c r="AB119" s="114">
        <f t="shared" si="26"/>
        <v>-59446199.675681241</v>
      </c>
      <c r="AC119" s="73">
        <f>AB119/SUMIFS(FinParameters!$L$8:$L$39,FinParameters!$B$8:$B$39,Financials!$E119,FinParameters!$C$8:$C$39,Financials!$F119)</f>
        <v>-40044442.303444691</v>
      </c>
      <c r="AD119" s="73">
        <f t="shared" si="27"/>
        <v>-40044442.303444691</v>
      </c>
      <c r="AE119" s="12"/>
      <c r="AF119" s="73">
        <f t="shared" si="28"/>
        <v>127803125.43903643</v>
      </c>
      <c r="AG119" s="73">
        <f t="shared" si="29"/>
        <v>46229348.686249085</v>
      </c>
      <c r="AH119" s="73">
        <f t="shared" si="29"/>
        <v>46267498.203730293</v>
      </c>
      <c r="AI119" s="12">
        <f t="shared" si="30"/>
        <v>0.67687296397753705</v>
      </c>
      <c r="AL119" s="73">
        <f>Summary!G119</f>
        <v>6882026.0262908656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-4388419.4750104537</v>
      </c>
      <c r="AN119" s="20">
        <f>Summary!I119</f>
        <v>8920798.564376004</v>
      </c>
      <c r="AP119" s="12">
        <v>1</v>
      </c>
    </row>
    <row r="120" spans="1:42" x14ac:dyDescent="0.3">
      <c r="A120">
        <v>116</v>
      </c>
      <c r="B120" t="str">
        <f>Summary!B120</f>
        <v>MarinusPortlandSnowy</v>
      </c>
      <c r="C120" t="str">
        <f>Summary!C120</f>
        <v>Wind</v>
      </c>
      <c r="D120" s="104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46409382.64039693</v>
      </c>
      <c r="H120" s="73">
        <f>SUMIFS(AM$5:AM120,$F$5:$F120,$F120,$D$5:$D120,$D120)</f>
        <v>926601.68829697836</v>
      </c>
      <c r="I120" s="20">
        <f>SUMIFS(AN$5:AN120,$F$5:$F120,$F120,$D$5:$D120,$D120)</f>
        <v>101685797.16275933</v>
      </c>
      <c r="J120" s="73">
        <f t="shared" si="16"/>
        <v>101685797.16275933</v>
      </c>
      <c r="K120" s="73">
        <f t="shared" si="17"/>
        <v>148095179.80315626</v>
      </c>
      <c r="L120" s="73">
        <f t="shared" si="18"/>
        <v>149021781.49145323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72346228.465725511</v>
      </c>
      <c r="Q120" s="73">
        <f>P120/SUMIFS(FinParameters!$H$8:$H$39,FinParameters!$B$8:$B$39,Financials!$E120,FinParameters!$C$8:$C$39,Financials!$F120)</f>
        <v>15744647.178672483</v>
      </c>
      <c r="R120" s="73">
        <f t="shared" si="31"/>
        <v>3991454.8729871549</v>
      </c>
      <c r="S120" s="12">
        <f t="shared" si="20"/>
        <v>5.8393213278248431E-2</v>
      </c>
      <c r="T120" s="114">
        <f t="shared" si="21"/>
        <v>46409382.64039693</v>
      </c>
      <c r="U120" s="73">
        <f>T120/SUMIFS(FinParameters!$L$8:$L$39,FinParameters!$B$8:$B$39,Financials!$E120,FinParameters!$C$8:$C$39,Financials!$F120)</f>
        <v>31262517.294980731</v>
      </c>
      <c r="V120" s="73">
        <f t="shared" si="22"/>
        <v>31262517.294980731</v>
      </c>
      <c r="W120" s="12"/>
      <c r="X120" s="73">
        <f t="shared" si="23"/>
        <v>118755611.10612243</v>
      </c>
      <c r="Y120" s="73">
        <f t="shared" si="24"/>
        <v>47007164.473653212</v>
      </c>
      <c r="Z120" s="73">
        <f t="shared" si="24"/>
        <v>35253972.167967886</v>
      </c>
      <c r="AA120" s="12">
        <f t="shared" si="25"/>
        <v>0.51574996616934266</v>
      </c>
      <c r="AB120" s="114">
        <f t="shared" si="26"/>
        <v>926601.68829697836</v>
      </c>
      <c r="AC120" s="73">
        <f>AB120/SUMIFS(FinParameters!$L$8:$L$39,FinParameters!$B$8:$B$39,Financials!$E120,FinParameters!$C$8:$C$39,Financials!$F120)</f>
        <v>624182.00066138338</v>
      </c>
      <c r="AD120" s="73">
        <f t="shared" si="27"/>
        <v>624182.00066138338</v>
      </c>
      <c r="AE120" s="12"/>
      <c r="AF120" s="73">
        <f t="shared" si="28"/>
        <v>119682212.79441941</v>
      </c>
      <c r="AG120" s="73">
        <f t="shared" si="29"/>
        <v>47631346.474314593</v>
      </c>
      <c r="AH120" s="73">
        <f t="shared" si="29"/>
        <v>35878154.168629266</v>
      </c>
      <c r="AI120" s="12">
        <f t="shared" si="30"/>
        <v>0.52488147181048916</v>
      </c>
      <c r="AL120" s="73">
        <f>Summary!G120</f>
        <v>4088658.5647994261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374445.90678285388</v>
      </c>
      <c r="AN120" s="20">
        <f>Summary!I120</f>
        <v>7944280.5741174286</v>
      </c>
      <c r="AP120" s="12">
        <v>1</v>
      </c>
    </row>
    <row r="121" spans="1:42" x14ac:dyDescent="0.3">
      <c r="A121">
        <v>117</v>
      </c>
      <c r="B121" t="str">
        <f>Summary!B121</f>
        <v>MarinusPortlandSnowy</v>
      </c>
      <c r="C121" t="str">
        <f>Summary!C121</f>
        <v>Wind</v>
      </c>
      <c r="D121" s="104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-2218591.9302934296</v>
      </c>
      <c r="H121" s="73">
        <f>SUMIFS(AM$5:AM121,$F$5:$F121,$F121,$D$5:$D121,$D121)</f>
        <v>62347449.702906534</v>
      </c>
      <c r="I121" s="20">
        <f>SUMIFS(AN$5:AN121,$F$5:$F121,$F121,$D$5:$D121,$D121)</f>
        <v>86893117.487231165</v>
      </c>
      <c r="J121" s="73">
        <f t="shared" si="16"/>
        <v>86893117.487231165</v>
      </c>
      <c r="K121" s="73">
        <f t="shared" si="17"/>
        <v>84674525.556937739</v>
      </c>
      <c r="L121" s="73">
        <f t="shared" si="18"/>
        <v>147021975.25984427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57553548.790197343</v>
      </c>
      <c r="Q121" s="73">
        <f>P121/SUMIFS(FinParameters!$H$8:$H$39,FinParameters!$B$8:$B$39,Financials!$E121,FinParameters!$C$8:$C$39,Financials!$F121)</f>
        <v>12525329.084866794</v>
      </c>
      <c r="R121" s="73">
        <f t="shared" si="31"/>
        <v>-10801224.802541014</v>
      </c>
      <c r="S121" s="12">
        <f t="shared" si="20"/>
        <v>-0.15801712499108442</v>
      </c>
      <c r="T121" s="114">
        <f t="shared" si="21"/>
        <v>-2218591.9302934296</v>
      </c>
      <c r="U121" s="73">
        <f>T121/SUMIFS(FinParameters!$L$8:$L$39,FinParameters!$B$8:$B$39,Financials!$E121,FinParameters!$C$8:$C$39,Financials!$F121)</f>
        <v>-1494498.841510765</v>
      </c>
      <c r="V121" s="73">
        <f t="shared" si="22"/>
        <v>-1494498.841510765</v>
      </c>
      <c r="W121" s="12"/>
      <c r="X121" s="73">
        <f t="shared" si="23"/>
        <v>55334956.859903917</v>
      </c>
      <c r="Y121" s="73">
        <f t="shared" si="24"/>
        <v>11030830.243356029</v>
      </c>
      <c r="Z121" s="73">
        <f t="shared" si="24"/>
        <v>-12295723.644051779</v>
      </c>
      <c r="AA121" s="12">
        <f t="shared" si="25"/>
        <v>-0.17988097974415659</v>
      </c>
      <c r="AB121" s="114">
        <f t="shared" si="26"/>
        <v>62347449.702906534</v>
      </c>
      <c r="AC121" s="73">
        <f>AB121/SUMIFS(FinParameters!$L$8:$L$39,FinParameters!$B$8:$B$39,Financials!$E121,FinParameters!$C$8:$C$39,Financials!$F121)</f>
        <v>41998796.660105415</v>
      </c>
      <c r="AD121" s="73">
        <f t="shared" si="27"/>
        <v>41998796.660105415</v>
      </c>
      <c r="AE121" s="12"/>
      <c r="AF121" s="73">
        <f t="shared" si="28"/>
        <v>117682406.56281045</v>
      </c>
      <c r="AG121" s="73">
        <f t="shared" si="29"/>
        <v>53029626.903461441</v>
      </c>
      <c r="AH121" s="73">
        <f t="shared" si="29"/>
        <v>29703073.016053636</v>
      </c>
      <c r="AI121" s="12">
        <f t="shared" si="30"/>
        <v>0.43454277521312906</v>
      </c>
      <c r="AL121" s="73">
        <f>Summary!G121</f>
        <v>-1604105.0843706292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7451603.4435423212</v>
      </c>
      <c r="AN121" s="20">
        <f>Summary!I121</f>
        <v>6460784.1402992019</v>
      </c>
      <c r="AP121" s="12">
        <v>1</v>
      </c>
    </row>
    <row r="122" spans="1:42" x14ac:dyDescent="0.3">
      <c r="A122">
        <v>118</v>
      </c>
      <c r="B122" t="str">
        <f>Summary!B122</f>
        <v>MarinusPortlandSnowy</v>
      </c>
      <c r="C122" t="str">
        <f>Summary!C122</f>
        <v>Wind</v>
      </c>
      <c r="D122" s="104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-59356725.581565164</v>
      </c>
      <c r="H122" s="73">
        <f>SUMIFS(AM$5:AM122,$F$5:$F122,$F122,$D$5:$D122,$D122)</f>
        <v>146739270.03431317</v>
      </c>
      <c r="I122" s="20">
        <f>SUMIFS(AN$5:AN122,$F$5:$F122,$F122,$D$5:$D122,$D122)</f>
        <v>67736682.557402313</v>
      </c>
      <c r="J122" s="73">
        <f t="shared" si="16"/>
        <v>67736682.557402313</v>
      </c>
      <c r="K122" s="73">
        <f t="shared" si="17"/>
        <v>8379956.9758371487</v>
      </c>
      <c r="L122" s="73">
        <f t="shared" si="18"/>
        <v>155119227.01015031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38397113.86036849</v>
      </c>
      <c r="Q122" s="73">
        <f>P122/SUMIFS(FinParameters!$H$8:$H$39,FinParameters!$B$8:$B$39,Financials!$E122,FinParameters!$C$8:$C$39,Financials!$F122)</f>
        <v>8356330.7062679268</v>
      </c>
      <c r="R122" s="73">
        <f t="shared" si="31"/>
        <v>-29957659.732369866</v>
      </c>
      <c r="S122" s="12">
        <f t="shared" si="20"/>
        <v>-0.43826726588049741</v>
      </c>
      <c r="T122" s="114">
        <f t="shared" si="21"/>
        <v>-59356725.581565164</v>
      </c>
      <c r="U122" s="73">
        <f>T122/SUMIFS(FinParameters!$L$8:$L$39,FinParameters!$B$8:$B$39,Financials!$E122,FinParameters!$C$8:$C$39,Financials!$F122)</f>
        <v>-39984170.322745651</v>
      </c>
      <c r="V122" s="73">
        <f t="shared" si="22"/>
        <v>-39984170.322745651</v>
      </c>
      <c r="W122" s="12"/>
      <c r="X122" s="73">
        <f t="shared" si="23"/>
        <v>-20959611.721196678</v>
      </c>
      <c r="Y122" s="73">
        <f t="shared" si="24"/>
        <v>-31627839.616477724</v>
      </c>
      <c r="Z122" s="73">
        <f t="shared" si="24"/>
        <v>-69941830.055115521</v>
      </c>
      <c r="AA122" s="12">
        <f t="shared" si="25"/>
        <v>-1.0232179316668202</v>
      </c>
      <c r="AB122" s="114">
        <f t="shared" si="26"/>
        <v>146739270.03431317</v>
      </c>
      <c r="AC122" s="73">
        <f>AB122/SUMIFS(FinParameters!$L$8:$L$39,FinParameters!$B$8:$B$39,Financials!$E122,FinParameters!$C$8:$C$39,Financials!$F122)</f>
        <v>98847231.018915519</v>
      </c>
      <c r="AD122" s="73">
        <f t="shared" si="27"/>
        <v>98847231.018915519</v>
      </c>
      <c r="AE122" s="12"/>
      <c r="AF122" s="73">
        <f t="shared" si="28"/>
        <v>125779658.31311649</v>
      </c>
      <c r="AG122" s="73">
        <f t="shared" si="29"/>
        <v>67219391.402437791</v>
      </c>
      <c r="AH122" s="73">
        <f t="shared" si="29"/>
        <v>28905400.963799998</v>
      </c>
      <c r="AI122" s="12">
        <f t="shared" si="30"/>
        <v>0.42287318711667493</v>
      </c>
      <c r="AL122" s="73">
        <f>Summary!G122</f>
        <v>-9310553.0377749149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18029184.699372664</v>
      </c>
      <c r="AN122" s="20">
        <f>Summary!I122</f>
        <v>4435173.8988223765</v>
      </c>
      <c r="AP122" s="12">
        <v>1</v>
      </c>
    </row>
    <row r="123" spans="1:42" x14ac:dyDescent="0.3">
      <c r="A123">
        <v>119</v>
      </c>
      <c r="B123" t="str">
        <f>Summary!B123</f>
        <v>MarinusPortlandSnowy</v>
      </c>
      <c r="C123" t="str">
        <f>Summary!C123</f>
        <v>Wind</v>
      </c>
      <c r="D123" s="104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-123690801.45989189</v>
      </c>
      <c r="H123" s="73">
        <f>SUMIFS(AM$5:AM123,$F$5:$F123,$F123,$D$5:$D123,$D123)</f>
        <v>290882724.66760272</v>
      </c>
      <c r="I123" s="20">
        <f>SUMIFS(AN$5:AN123,$F$5:$F123,$F123,$D$5:$D123,$D123)</f>
        <v>40616866.747878179</v>
      </c>
      <c r="J123" s="73">
        <f t="shared" si="16"/>
        <v>40616866.747878179</v>
      </c>
      <c r="K123" s="73">
        <f t="shared" si="17"/>
        <v>-83073934.712013707</v>
      </c>
      <c r="L123" s="73">
        <f t="shared" si="18"/>
        <v>207808789.955589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11277298.050844353</v>
      </c>
      <c r="Q123" s="73">
        <f>P123/SUMIFS(FinParameters!$H$8:$H$39,FinParameters!$B$8:$B$39,Financials!$E123,FinParameters!$C$8:$C$39,Financials!$F123)</f>
        <v>2454268.6288531828</v>
      </c>
      <c r="R123" s="73">
        <f t="shared" si="31"/>
        <v>-57077475.541894004</v>
      </c>
      <c r="S123" s="12">
        <f t="shared" si="20"/>
        <v>-0.83501813468017405</v>
      </c>
      <c r="T123" s="114">
        <f t="shared" si="21"/>
        <v>-123690801.45989189</v>
      </c>
      <c r="U123" s="73">
        <f>T123/SUMIFS(FinParameters!$L$8:$L$39,FinParameters!$B$8:$B$39,Financials!$E123,FinParameters!$C$8:$C$39,Financials!$F123)</f>
        <v>-83321207.908160731</v>
      </c>
      <c r="V123" s="73">
        <f t="shared" si="22"/>
        <v>-83321207.908160731</v>
      </c>
      <c r="W123" s="12"/>
      <c r="X123" s="73">
        <f t="shared" si="23"/>
        <v>-112413503.40904753</v>
      </c>
      <c r="Y123" s="73">
        <f t="shared" si="24"/>
        <v>-80866939.279307544</v>
      </c>
      <c r="Z123" s="73">
        <f t="shared" si="24"/>
        <v>-140398683.45005473</v>
      </c>
      <c r="AA123" s="12">
        <f t="shared" si="25"/>
        <v>-2.0539704262142409</v>
      </c>
      <c r="AB123" s="114">
        <f t="shared" si="26"/>
        <v>290882724.66760272</v>
      </c>
      <c r="AC123" s="73">
        <f>AB123/SUMIFS(FinParameters!$L$8:$L$39,FinParameters!$B$8:$B$39,Financials!$E123,FinParameters!$C$8:$C$39,Financials!$F123)</f>
        <v>195945856.06093448</v>
      </c>
      <c r="AD123" s="73">
        <f t="shared" si="27"/>
        <v>195945856.06093448</v>
      </c>
      <c r="AE123" s="12"/>
      <c r="AF123" s="73">
        <f t="shared" si="28"/>
        <v>178469221.25855517</v>
      </c>
      <c r="AG123" s="73">
        <f t="shared" si="29"/>
        <v>115078916.78162694</v>
      </c>
      <c r="AH123" s="73">
        <f t="shared" si="29"/>
        <v>55547172.610879749</v>
      </c>
      <c r="AI123" s="12">
        <f t="shared" si="30"/>
        <v>0.81263048198847054</v>
      </c>
      <c r="AL123" s="73">
        <f>Summary!G123</f>
        <v>-13672467.865387287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30973158.138263527</v>
      </c>
      <c r="AN123" s="20">
        <f>Summary!I123</f>
        <v>2731803.3528481522</v>
      </c>
      <c r="AP123" s="12">
        <v>1</v>
      </c>
    </row>
    <row r="124" spans="1:42" x14ac:dyDescent="0.3">
      <c r="A124">
        <v>120</v>
      </c>
      <c r="B124" t="str">
        <f>Summary!B124</f>
        <v>MarinusPortlandSnowy</v>
      </c>
      <c r="C124" t="str">
        <f>Summary!C124</f>
        <v>Wind</v>
      </c>
      <c r="D124" s="104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50434192.909015387</v>
      </c>
      <c r="H124" s="73">
        <f>SUMIFS(AM$5:AM124,$F$5:$F124,$F124,$D$5:$D124,$D124)</f>
        <v>1412540.4980409187</v>
      </c>
      <c r="I124" s="20">
        <f>SUMIFS(AN$5:AN124,$F$5:$F124,$F124,$D$5:$D124,$D124)</f>
        <v>102548793.23002753</v>
      </c>
      <c r="J124" s="73">
        <f t="shared" si="16"/>
        <v>102548793.23002753</v>
      </c>
      <c r="K124" s="73">
        <f t="shared" si="17"/>
        <v>152982986.13904291</v>
      </c>
      <c r="L124" s="73">
        <f t="shared" si="18"/>
        <v>154395526.63708383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73209224.532993704</v>
      </c>
      <c r="Q124" s="73">
        <f>P124/SUMIFS(FinParameters!$H$8:$H$39,FinParameters!$B$8:$B$39,Financials!$E124,FinParameters!$C$8:$C$39,Financials!$F124)</f>
        <v>15932460.266982358</v>
      </c>
      <c r="R124" s="73">
        <f t="shared" si="31"/>
        <v>4854450.9402553476</v>
      </c>
      <c r="S124" s="12">
        <f t="shared" si="20"/>
        <v>7.1018462721834805E-2</v>
      </c>
      <c r="T124" s="114">
        <f t="shared" si="21"/>
        <v>50434192.909015387</v>
      </c>
      <c r="U124" s="73">
        <f>T124/SUMIFS(FinParameters!$L$8:$L$39,FinParameters!$B$8:$B$39,Financials!$E124,FinParameters!$C$8:$C$39,Financials!$F124)</f>
        <v>33973729.844534792</v>
      </c>
      <c r="V124" s="73">
        <f t="shared" si="22"/>
        <v>33973729.844534792</v>
      </c>
      <c r="W124" s="12"/>
      <c r="X124" s="73">
        <f t="shared" si="23"/>
        <v>123643417.44200909</v>
      </c>
      <c r="Y124" s="73">
        <f t="shared" si="24"/>
        <v>49906190.111517146</v>
      </c>
      <c r="Z124" s="73">
        <f t="shared" si="24"/>
        <v>38828180.784790143</v>
      </c>
      <c r="AA124" s="12">
        <f t="shared" si="25"/>
        <v>0.56803905190485537</v>
      </c>
      <c r="AB124" s="114">
        <f t="shared" si="26"/>
        <v>1412540.4980409187</v>
      </c>
      <c r="AC124" s="73">
        <f>AB124/SUMIFS(FinParameters!$L$8:$L$39,FinParameters!$B$8:$B$39,Financials!$E124,FinParameters!$C$8:$C$39,Financials!$F124)</f>
        <v>951522.49906091893</v>
      </c>
      <c r="AD124" s="73">
        <f t="shared" si="27"/>
        <v>951522.49906091893</v>
      </c>
      <c r="AE124" s="12"/>
      <c r="AF124" s="73">
        <f t="shared" si="28"/>
        <v>125055957.94005001</v>
      </c>
      <c r="AG124" s="73">
        <f t="shared" si="29"/>
        <v>50857712.610578068</v>
      </c>
      <c r="AH124" s="73">
        <f t="shared" si="29"/>
        <v>39779703.283851065</v>
      </c>
      <c r="AI124" s="12">
        <f t="shared" si="30"/>
        <v>0.58195940375519062</v>
      </c>
      <c r="AL124" s="73">
        <f>Summary!G124</f>
        <v>2365105.8340397938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1939893.7187369431</v>
      </c>
      <c r="AN124" s="20">
        <f>Summary!I124</f>
        <v>7664181.9842779925</v>
      </c>
      <c r="AP124" s="12">
        <v>1</v>
      </c>
    </row>
    <row r="125" spans="1:42" x14ac:dyDescent="0.3">
      <c r="A125">
        <v>121</v>
      </c>
      <c r="B125" t="str">
        <f>Summary!B125</f>
        <v>MarinusPortlandSnowy</v>
      </c>
      <c r="C125" t="str">
        <f>Summary!C125</f>
        <v>Wind</v>
      </c>
      <c r="D125" s="104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329105423.43413562</v>
      </c>
      <c r="H125" s="73">
        <f>SUMIFS(AM$5:AM125,$F$5:$F125,$F125,$D$5:$D125,$D125)</f>
        <v>-337710463.14038217</v>
      </c>
      <c r="I125" s="20">
        <f>SUMIFS(AN$5:AN125,$F$5:$F125,$F125,$D$5:$D125,$D125)</f>
        <v>210718042.21017978</v>
      </c>
      <c r="J125" s="73">
        <f t="shared" si="16"/>
        <v>210718042.21017978</v>
      </c>
      <c r="K125" s="73">
        <f t="shared" si="17"/>
        <v>539823465.64431536</v>
      </c>
      <c r="L125" s="73">
        <f t="shared" si="18"/>
        <v>202113002.50393322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179234359.2957201</v>
      </c>
      <c r="Q125" s="73">
        <f>P125/SUMIFS(FinParameters!$H$8:$H$39,FinParameters!$B$8:$B$39,Financials!$E125,FinParameters!$C$8:$C$39,Financials!$F125)</f>
        <v>35460562.470389575</v>
      </c>
      <c r="R125" s="73">
        <f t="shared" si="31"/>
        <v>110019971.68187599</v>
      </c>
      <c r="S125" s="12">
        <f t="shared" si="20"/>
        <v>1.589553494219893</v>
      </c>
      <c r="T125" s="114">
        <f t="shared" si="21"/>
        <v>329105423.43413562</v>
      </c>
      <c r="U125" s="73">
        <f>T125/SUMIFS(FinParameters!$L$8:$L$39,FinParameters!$B$8:$B$39,Financials!$E125,FinParameters!$C$8:$C$39,Financials!$F125)</f>
        <v>216286457.53735235</v>
      </c>
      <c r="V125" s="73">
        <f t="shared" si="22"/>
        <v>216286457.53735235</v>
      </c>
      <c r="W125" s="12"/>
      <c r="X125" s="73">
        <f t="shared" si="23"/>
        <v>508339782.72985572</v>
      </c>
      <c r="Y125" s="73">
        <f t="shared" si="24"/>
        <v>251747020.00774193</v>
      </c>
      <c r="Z125" s="73">
        <f t="shared" si="24"/>
        <v>326306429.21922833</v>
      </c>
      <c r="AA125" s="12">
        <f t="shared" si="25"/>
        <v>4.7144306331182682</v>
      </c>
      <c r="AB125" s="114">
        <f t="shared" si="26"/>
        <v>-337710463.14038217</v>
      </c>
      <c r="AC125" s="73">
        <f>AB125/SUMIFS(FinParameters!$L$8:$L$39,FinParameters!$B$8:$B$39,Financials!$E125,FinParameters!$C$8:$C$39,Financials!$F125)</f>
        <v>-221941647.09822816</v>
      </c>
      <c r="AD125" s="73">
        <f t="shared" si="27"/>
        <v>-221941647.09822816</v>
      </c>
      <c r="AE125" s="12"/>
      <c r="AF125" s="73">
        <f t="shared" si="28"/>
        <v>170629319.58947355</v>
      </c>
      <c r="AG125" s="73">
        <f t="shared" si="29"/>
        <v>29805372.909513772</v>
      </c>
      <c r="AH125" s="73">
        <f t="shared" si="29"/>
        <v>104364782.12100017</v>
      </c>
      <c r="AI125" s="12">
        <f t="shared" si="30"/>
        <v>1.5078480893779569</v>
      </c>
      <c r="AL125" s="73">
        <f>Summary!G125</f>
        <v>16247754.280443411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-20766323.360435199</v>
      </c>
      <c r="AN125" s="20">
        <f>Summary!I125</f>
        <v>13901583.888031622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MarinusPortlandSnowy</v>
      </c>
      <c r="C126" t="str">
        <f>Summary!C126</f>
        <v>Wind</v>
      </c>
      <c r="D126" s="104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181698362.81806812</v>
      </c>
      <c r="H126" s="73">
        <f>SUMIFS(AM$5:AM126,$F$5:$F126,$F126,$D$5:$D126,$D126)</f>
        <v>-152429760.6558392</v>
      </c>
      <c r="I126" s="20">
        <f>SUMIFS(AN$5:AN126,$F$5:$F126,$F126,$D$5:$D126,$D126)</f>
        <v>151515299.84629914</v>
      </c>
      <c r="J126" s="73">
        <f t="shared" si="16"/>
        <v>151515299.84629914</v>
      </c>
      <c r="K126" s="73">
        <f t="shared" si="17"/>
        <v>333213662.66436726</v>
      </c>
      <c r="L126" s="73">
        <f t="shared" si="18"/>
        <v>180783902.00852805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120031616.93183947</v>
      </c>
      <c r="Q126" s="73">
        <f>P126/SUMIFS(FinParameters!$H$8:$H$39,FinParameters!$B$8:$B$39,Financials!$E126,FinParameters!$C$8:$C$39,Financials!$F126)</f>
        <v>23747615.509427618</v>
      </c>
      <c r="R126" s="73">
        <f t="shared" si="31"/>
        <v>50817229.317995355</v>
      </c>
      <c r="S126" s="12">
        <f t="shared" si="20"/>
        <v>0.73420037466070132</v>
      </c>
      <c r="T126" s="114">
        <f t="shared" si="21"/>
        <v>181698362.81806812</v>
      </c>
      <c r="U126" s="73">
        <f>T126/SUMIFS(FinParameters!$L$8:$L$39,FinParameters!$B$8:$B$39,Financials!$E126,FinParameters!$C$8:$C$39,Financials!$F126)</f>
        <v>119411265.92257901</v>
      </c>
      <c r="V126" s="73">
        <f t="shared" si="22"/>
        <v>119411265.92257901</v>
      </c>
      <c r="W126" s="12"/>
      <c r="X126" s="73">
        <f t="shared" si="23"/>
        <v>301729979.74990761</v>
      </c>
      <c r="Y126" s="73">
        <f t="shared" si="24"/>
        <v>143158881.43200663</v>
      </c>
      <c r="Z126" s="73">
        <f t="shared" si="24"/>
        <v>170228495.24057436</v>
      </c>
      <c r="AA126" s="12">
        <f t="shared" si="25"/>
        <v>2.4594380028369365</v>
      </c>
      <c r="AB126" s="114">
        <f t="shared" si="26"/>
        <v>-152429760.6558392</v>
      </c>
      <c r="AC126" s="73">
        <f>AB126/SUMIFS(FinParameters!$L$8:$L$39,FinParameters!$B$8:$B$39,Financials!$E126,FinParameters!$C$8:$C$39,Financials!$F126)</f>
        <v>-100176085.25407964</v>
      </c>
      <c r="AD126" s="73">
        <f t="shared" si="27"/>
        <v>-100176085.25407964</v>
      </c>
      <c r="AE126" s="12"/>
      <c r="AF126" s="73">
        <f t="shared" si="28"/>
        <v>149300219.09406841</v>
      </c>
      <c r="AG126" s="73">
        <f t="shared" si="29"/>
        <v>42982796.177926987</v>
      </c>
      <c r="AH126" s="73">
        <f t="shared" si="29"/>
        <v>70052409.98649472</v>
      </c>
      <c r="AI126" s="12">
        <f t="shared" si="30"/>
        <v>1.0121076325535963</v>
      </c>
      <c r="AL126" s="73">
        <f>Summary!G126</f>
        <v>8649250.1418337543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-10362664.857901851</v>
      </c>
      <c r="AN126" s="20">
        <f>Summary!I126</f>
        <v>10257056.107405847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MarinusPortlandSnowy</v>
      </c>
      <c r="C127" t="str">
        <f>Summary!C127</f>
        <v>Wind</v>
      </c>
      <c r="D127" s="104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105659106.16318677</v>
      </c>
      <c r="H127" s="73">
        <f>SUMIFS(AM$5:AM127,$F$5:$F127,$F127,$D$5:$D127,$D127)</f>
        <v>-64099040.364245951</v>
      </c>
      <c r="I127" s="20">
        <f>SUMIFS(AN$5:AN127,$F$5:$F127,$F127,$D$5:$D127,$D127)</f>
        <v>125650290.14084755</v>
      </c>
      <c r="J127" s="73">
        <f t="shared" si="16"/>
        <v>125650290.14084755</v>
      </c>
      <c r="K127" s="73">
        <f t="shared" si="17"/>
        <v>231309396.30403432</v>
      </c>
      <c r="L127" s="73">
        <f t="shared" si="18"/>
        <v>167210355.93978837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94166607.226387873</v>
      </c>
      <c r="Q127" s="73">
        <f>P127/SUMIFS(FinParameters!$H$8:$H$39,FinParameters!$B$8:$B$39,Financials!$E127,FinParameters!$C$8:$C$39,Financials!$F127)</f>
        <v>18630361.228153769</v>
      </c>
      <c r="R127" s="73">
        <f t="shared" si="31"/>
        <v>24952219.612543765</v>
      </c>
      <c r="S127" s="12">
        <f t="shared" si="20"/>
        <v>0.36050625415853388</v>
      </c>
      <c r="T127" s="114">
        <f t="shared" si="21"/>
        <v>105659106.16318677</v>
      </c>
      <c r="U127" s="73">
        <f>T127/SUMIFS(FinParameters!$L$8:$L$39,FinParameters!$B$8:$B$39,Financials!$E127,FinParameters!$C$8:$C$39,Financials!$F127)</f>
        <v>69438642.30536522</v>
      </c>
      <c r="V127" s="73">
        <f t="shared" si="22"/>
        <v>69438642.30536522</v>
      </c>
      <c r="W127" s="12"/>
      <c r="X127" s="73">
        <f t="shared" si="23"/>
        <v>199825713.38957465</v>
      </c>
      <c r="Y127" s="73">
        <f t="shared" si="24"/>
        <v>88069003.533518985</v>
      </c>
      <c r="Z127" s="73">
        <f t="shared" si="24"/>
        <v>94390861.917908981</v>
      </c>
      <c r="AA127" s="12">
        <f t="shared" si="25"/>
        <v>1.3637462552515471</v>
      </c>
      <c r="AB127" s="114">
        <f t="shared" si="26"/>
        <v>-64099040.364245951</v>
      </c>
      <c r="AC127" s="73">
        <f>AB127/SUMIFS(FinParameters!$L$8:$L$39,FinParameters!$B$8:$B$39,Financials!$E127,FinParameters!$C$8:$C$39,Financials!$F127)</f>
        <v>-42125572.490606777</v>
      </c>
      <c r="AD127" s="73">
        <f t="shared" si="27"/>
        <v>-42125572.490606777</v>
      </c>
      <c r="AE127" s="12"/>
      <c r="AF127" s="73">
        <f t="shared" si="28"/>
        <v>135726673.0253287</v>
      </c>
      <c r="AG127" s="73">
        <f t="shared" si="29"/>
        <v>45943431.042912208</v>
      </c>
      <c r="AH127" s="73">
        <f t="shared" si="29"/>
        <v>52265289.427302204</v>
      </c>
      <c r="AI127" s="12">
        <f t="shared" si="30"/>
        <v>0.75512174894758755</v>
      </c>
      <c r="AL127" s="73">
        <f>Summary!G127</f>
        <v>5827304.168137433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-4652840.6885647131</v>
      </c>
      <c r="AN127" s="20">
        <f>Summary!I127</f>
        <v>8893198.3241454214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MarinusPortlandSnowy</v>
      </c>
      <c r="C128" t="str">
        <f>Summary!C128</f>
        <v>Wind</v>
      </c>
      <c r="D128" s="104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49230392.375741571</v>
      </c>
      <c r="H128" s="73">
        <f>SUMIFS(AM$5:AM128,$F$5:$F128,$F128,$D$5:$D128,$D128)</f>
        <v>1255099.9067580644</v>
      </c>
      <c r="I128" s="20">
        <f>SUMIFS(AN$5:AN128,$F$5:$F128,$F128,$D$5:$D128,$D128)</f>
        <v>109561669.38208099</v>
      </c>
      <c r="J128" s="73">
        <f t="shared" si="16"/>
        <v>109561669.38208099</v>
      </c>
      <c r="K128" s="73">
        <f t="shared" si="17"/>
        <v>158792061.75782257</v>
      </c>
      <c r="L128" s="73">
        <f t="shared" si="18"/>
        <v>160047161.66458061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78077986.467621312</v>
      </c>
      <c r="Q128" s="73">
        <f>P128/SUMIFS(FinParameters!$H$8:$H$39,FinParameters!$B$8:$B$39,Financials!$E128,FinParameters!$C$8:$C$39,Financials!$F128)</f>
        <v>15447313.381075758</v>
      </c>
      <c r="R128" s="73">
        <f t="shared" si="31"/>
        <v>8863598.8537772037</v>
      </c>
      <c r="S128" s="12">
        <f t="shared" si="20"/>
        <v>0.12806006322310257</v>
      </c>
      <c r="T128" s="114">
        <f t="shared" si="21"/>
        <v>49230392.375741571</v>
      </c>
      <c r="U128" s="73">
        <f>T128/SUMIFS(FinParameters!$L$8:$L$39,FinParameters!$B$8:$B$39,Financials!$E128,FinParameters!$C$8:$C$39,Financials!$F128)</f>
        <v>32353970.527179718</v>
      </c>
      <c r="V128" s="73">
        <f t="shared" si="22"/>
        <v>32353970.527179718</v>
      </c>
      <c r="W128" s="12"/>
      <c r="X128" s="73">
        <f t="shared" si="23"/>
        <v>127308378.8433629</v>
      </c>
      <c r="Y128" s="73">
        <f t="shared" si="24"/>
        <v>47801283.908255473</v>
      </c>
      <c r="Z128" s="73">
        <f t="shared" si="24"/>
        <v>41217569.380956918</v>
      </c>
      <c r="AA128" s="12">
        <f t="shared" si="25"/>
        <v>0.59550580163932088</v>
      </c>
      <c r="AB128" s="114">
        <f t="shared" si="26"/>
        <v>1255099.9067580644</v>
      </c>
      <c r="AC128" s="73">
        <f>AB128/SUMIFS(FinParameters!$L$8:$L$39,FinParameters!$B$8:$B$39,Financials!$E128,FinParameters!$C$8:$C$39,Financials!$F128)</f>
        <v>824845.45485617302</v>
      </c>
      <c r="AD128" s="73">
        <f t="shared" si="27"/>
        <v>824845.45485617302</v>
      </c>
      <c r="AE128" s="12"/>
      <c r="AF128" s="73">
        <f t="shared" si="28"/>
        <v>128563478.75012097</v>
      </c>
      <c r="AG128" s="73">
        <f t="shared" si="29"/>
        <v>48626129.363111645</v>
      </c>
      <c r="AH128" s="73">
        <f t="shared" si="29"/>
        <v>42042414.83581309</v>
      </c>
      <c r="AI128" s="12">
        <f t="shared" si="30"/>
        <v>0.60742305588793299</v>
      </c>
      <c r="AL128" s="73">
        <f>Summary!G128</f>
        <v>2821009.7353446377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328498.21846108593</v>
      </c>
      <c r="AN128" s="20">
        <f>Summary!I128</f>
        <v>7875872.219321656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MarinusPortlandSnowy</v>
      </c>
      <c r="C129" t="str">
        <f>Summary!C129</f>
        <v>Wind</v>
      </c>
      <c r="D129" s="104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-5318988.0735048894</v>
      </c>
      <c r="H129" s="73">
        <f>SUMIFS(AM$5:AM129,$F$5:$F129,$F129,$D$5:$D129,$D129)</f>
        <v>69993610.407128692</v>
      </c>
      <c r="I129" s="20">
        <f>SUMIFS(AN$5:AN129,$F$5:$F129,$F129,$D$5:$D129,$D129)</f>
        <v>93238669.911080569</v>
      </c>
      <c r="J129" s="73">
        <f t="shared" si="16"/>
        <v>93238669.911080569</v>
      </c>
      <c r="K129" s="73">
        <f t="shared" si="17"/>
        <v>87919681.837575674</v>
      </c>
      <c r="L129" s="73">
        <f t="shared" si="18"/>
        <v>157913292.24470437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61754986.996620893</v>
      </c>
      <c r="Q129" s="73">
        <f>P129/SUMIFS(FinParameters!$H$8:$H$39,FinParameters!$B$8:$B$39,Financials!$E129,FinParameters!$C$8:$C$39,Financials!$F129)</f>
        <v>12217894.955278603</v>
      </c>
      <c r="R129" s="73">
        <f t="shared" si="31"/>
        <v>-7459400.6172232144</v>
      </c>
      <c r="S129" s="12">
        <f t="shared" si="20"/>
        <v>-0.10777239927109029</v>
      </c>
      <c r="T129" s="114">
        <f t="shared" si="21"/>
        <v>-5318988.0735048894</v>
      </c>
      <c r="U129" s="73">
        <f>T129/SUMIFS(FinParameters!$L$8:$L$39,FinParameters!$B$8:$B$39,Financials!$E129,FinParameters!$C$8:$C$39,Financials!$F129)</f>
        <v>-3495612.6705460851</v>
      </c>
      <c r="V129" s="73">
        <f t="shared" si="22"/>
        <v>-3495612.6705460851</v>
      </c>
      <c r="W129" s="12"/>
      <c r="X129" s="73">
        <f t="shared" si="23"/>
        <v>56435998.923115999</v>
      </c>
      <c r="Y129" s="73">
        <f t="shared" si="24"/>
        <v>8722282.2847325187</v>
      </c>
      <c r="Z129" s="73">
        <f t="shared" si="24"/>
        <v>-10955013.287769299</v>
      </c>
      <c r="AA129" s="12">
        <f t="shared" si="25"/>
        <v>-0.15827653274762343</v>
      </c>
      <c r="AB129" s="114">
        <f t="shared" si="26"/>
        <v>69993610.407128692</v>
      </c>
      <c r="AC129" s="73">
        <f>AB129/SUMIFS(FinParameters!$L$8:$L$39,FinParameters!$B$8:$B$39,Financials!$E129,FinParameters!$C$8:$C$39,Financials!$F129)</f>
        <v>45999454.786369242</v>
      </c>
      <c r="AD129" s="73">
        <f t="shared" si="27"/>
        <v>45999454.786369242</v>
      </c>
      <c r="AE129" s="12"/>
      <c r="AF129" s="73">
        <f t="shared" si="28"/>
        <v>126429609.33024469</v>
      </c>
      <c r="AG129" s="73">
        <f t="shared" si="29"/>
        <v>54721737.071101762</v>
      </c>
      <c r="AH129" s="73">
        <f t="shared" si="29"/>
        <v>35044441.498599946</v>
      </c>
      <c r="AI129" s="12">
        <f t="shared" si="30"/>
        <v>0.50631729481039911</v>
      </c>
      <c r="AL129" s="73">
        <f>Summary!G129</f>
        <v>-3100396.1432114597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7646160.7042221548</v>
      </c>
      <c r="AN129" s="20">
        <f>Summary!I129</f>
        <v>6345552.4238494076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MarinusPortlandSnowy</v>
      </c>
      <c r="C130" t="str">
        <f>Summary!C130</f>
        <v>Wind</v>
      </c>
      <c r="D130" s="104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-70772739.540880963</v>
      </c>
      <c r="H130" s="73">
        <f>SUMIFS(AM$5:AM130,$F$5:$F130,$F130,$D$5:$D130,$D130)</f>
        <v>166001429.94996688</v>
      </c>
      <c r="I130" s="20">
        <f>SUMIFS(AN$5:AN130,$F$5:$F130,$F130,$D$5:$D130,$D130)</f>
        <v>71945097.006035313</v>
      </c>
      <c r="J130" s="73">
        <f t="shared" si="16"/>
        <v>71945097.006035313</v>
      </c>
      <c r="K130" s="73">
        <f t="shared" si="17"/>
        <v>1172357.4651543498</v>
      </c>
      <c r="L130" s="73">
        <f t="shared" si="18"/>
        <v>167173787.41512123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40461414.091575637</v>
      </c>
      <c r="Q130" s="73">
        <f>P130/SUMIFS(FinParameters!$H$8:$H$39,FinParameters!$B$8:$B$39,Financials!$E130,FinParameters!$C$8:$C$39,Financials!$F130)</f>
        <v>8005075.0741790384</v>
      </c>
      <c r="R130" s="73">
        <f t="shared" si="31"/>
        <v>-28752973.52226847</v>
      </c>
      <c r="S130" s="12">
        <f t="shared" si="20"/>
        <v>-0.41541902649901308</v>
      </c>
      <c r="T130" s="114">
        <f t="shared" si="21"/>
        <v>-70772739.540880963</v>
      </c>
      <c r="U130" s="73">
        <f>T130/SUMIFS(FinParameters!$L$8:$L$39,FinParameters!$B$8:$B$39,Financials!$E130,FinParameters!$C$8:$C$39,Financials!$F130)</f>
        <v>-46511494.601894036</v>
      </c>
      <c r="V130" s="73">
        <f t="shared" si="22"/>
        <v>-46511494.601894036</v>
      </c>
      <c r="W130" s="12"/>
      <c r="X130" s="73">
        <f t="shared" si="23"/>
        <v>-30311325.449305322</v>
      </c>
      <c r="Y130" s="73">
        <f t="shared" si="24"/>
        <v>-38506419.527714998</v>
      </c>
      <c r="Z130" s="73">
        <f t="shared" si="24"/>
        <v>-75264468.12416251</v>
      </c>
      <c r="AA130" s="12">
        <f t="shared" si="25"/>
        <v>-1.0874107352371962</v>
      </c>
      <c r="AB130" s="114">
        <f t="shared" si="26"/>
        <v>161021387.05146787</v>
      </c>
      <c r="AC130" s="73">
        <f>AB130/SUMIFS(FinParameters!$L$8:$L$39,FinParameters!$B$8:$B$39,Financials!$E130,FinParameters!$C$8:$C$39,Financials!$F130)</f>
        <v>105822459.65351833</v>
      </c>
      <c r="AD130" s="73">
        <f t="shared" si="27"/>
        <v>105822459.65351833</v>
      </c>
      <c r="AE130" s="12"/>
      <c r="AF130" s="73">
        <f t="shared" si="28"/>
        <v>130710061.60216254</v>
      </c>
      <c r="AG130" s="73">
        <f t="shared" si="29"/>
        <v>67316040.125803337</v>
      </c>
      <c r="AH130" s="73">
        <f t="shared" si="29"/>
        <v>30557991.529355824</v>
      </c>
      <c r="AI130" s="12">
        <f t="shared" si="30"/>
        <v>0.44149767964202402</v>
      </c>
      <c r="AL130" s="73">
        <f>Summary!G130</f>
        <v>-11416013.959315803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19262159.915653717</v>
      </c>
      <c r="AN130" s="20">
        <f>Summary!I130</f>
        <v>4208414.4486330012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MarinusPortlandSnowy</v>
      </c>
      <c r="C131" t="str">
        <f>Summary!C131</f>
        <v>Wind</v>
      </c>
      <c r="D131" s="104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-140312244.52928588</v>
      </c>
      <c r="H131" s="73">
        <f>SUMIFS(AM$5:AM131,$F$5:$F131,$F131,$D$5:$D131,$D131)</f>
        <v>322944357.73193526</v>
      </c>
      <c r="I131" s="20">
        <f>SUMIFS(AN$5:AN131,$F$5:$F131,$F131,$D$5:$D131,$D131)</f>
        <v>43068701.945702225</v>
      </c>
      <c r="J131" s="73">
        <f t="shared" si="16"/>
        <v>43068701.945702225</v>
      </c>
      <c r="K131" s="73">
        <f t="shared" si="17"/>
        <v>-97243542.583583653</v>
      </c>
      <c r="L131" s="73">
        <f t="shared" si="18"/>
        <v>225700815.14835161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11585019.031242553</v>
      </c>
      <c r="Q131" s="73">
        <f>P131/SUMIFS(FinParameters!$H$8:$H$39,FinParameters!$B$8:$B$39,Financials!$E131,FinParameters!$C$8:$C$39,Financials!$F131)</f>
        <v>2292034.2544379458</v>
      </c>
      <c r="R131" s="73">
        <f t="shared" si="31"/>
        <v>-57629368.582601562</v>
      </c>
      <c r="S131" s="12">
        <f t="shared" si="20"/>
        <v>-0.83262123048929004</v>
      </c>
      <c r="T131" s="114">
        <f t="shared" si="21"/>
        <v>-140312244.52928588</v>
      </c>
      <c r="U131" s="73">
        <f>T131/SUMIFS(FinParameters!$L$8:$L$39,FinParameters!$B$8:$B$39,Financials!$E131,FinParameters!$C$8:$C$39,Financials!$F131)</f>
        <v>-92212513.551687226</v>
      </c>
      <c r="V131" s="73">
        <f t="shared" si="22"/>
        <v>-92212513.551687226</v>
      </c>
      <c r="W131" s="12"/>
      <c r="X131" s="73">
        <f t="shared" si="23"/>
        <v>-128727225.49804333</v>
      </c>
      <c r="Y131" s="73">
        <f t="shared" si="24"/>
        <v>-89920479.297249287</v>
      </c>
      <c r="Z131" s="73">
        <f t="shared" si="24"/>
        <v>-149841882.13428879</v>
      </c>
      <c r="AA131" s="12">
        <f t="shared" si="25"/>
        <v>-2.1648950066606925</v>
      </c>
      <c r="AB131" s="114">
        <f t="shared" si="26"/>
        <v>226061050.41235468</v>
      </c>
      <c r="AC131" s="73">
        <f>AB131/SUMIFS(FinParameters!$L$8:$L$39,FinParameters!$B$8:$B$39,Financials!$E131,FinParameters!$C$8:$C$39,Financials!$F131)</f>
        <v>148566204.92808816</v>
      </c>
      <c r="AD131" s="73">
        <f t="shared" si="27"/>
        <v>148566204.92808816</v>
      </c>
      <c r="AE131" s="12"/>
      <c r="AF131" s="73">
        <f t="shared" si="28"/>
        <v>97333824.914311349</v>
      </c>
      <c r="AG131" s="73">
        <f t="shared" si="29"/>
        <v>58645725.630838871</v>
      </c>
      <c r="AH131" s="73">
        <f t="shared" si="29"/>
        <v>-1275677.2062006295</v>
      </c>
      <c r="AI131" s="12">
        <f t="shared" si="30"/>
        <v>-1.8430809694045047E-2</v>
      </c>
      <c r="AL131" s="73">
        <f>Summary!G131</f>
        <v>-16621443.069393981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32061633.064332567</v>
      </c>
      <c r="AN131" s="20">
        <f>Summary!I131</f>
        <v>2451835.1978240469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MarinusPortlandSnowy</v>
      </c>
      <c r="C132" t="str">
        <f>Summary!C132</f>
        <v>Wind</v>
      </c>
      <c r="D132" s="104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51457792.584080309</v>
      </c>
      <c r="H132" s="73">
        <f>SUMIFS(AM$5:AM132,$F$5:$F132,$F132,$D$5:$D132,$D132)</f>
        <v>3425345.5216539651</v>
      </c>
      <c r="I132" s="20">
        <f>SUMIFS(AN$5:AN132,$F$5:$F132,$F132,$D$5:$D132,$D132)</f>
        <v>110120019.69899562</v>
      </c>
      <c r="J132" s="73">
        <f t="shared" si="16"/>
        <v>110120019.69899562</v>
      </c>
      <c r="K132" s="73">
        <f t="shared" si="17"/>
        <v>161577812.28307593</v>
      </c>
      <c r="L132" s="73">
        <f t="shared" si="18"/>
        <v>165003157.80472988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78636336.784535944</v>
      </c>
      <c r="Q132" s="73">
        <f>P132/SUMIFS(FinParameters!$H$8:$H$39,FinParameters!$B$8:$B$39,Financials!$E132,FinParameters!$C$8:$C$39,Financials!$F132)</f>
        <v>15557780.01465602</v>
      </c>
      <c r="R132" s="73">
        <f t="shared" si="31"/>
        <v>9421949.1706918366</v>
      </c>
      <c r="S132" s="12">
        <f t="shared" si="20"/>
        <v>0.13612703218958017</v>
      </c>
      <c r="T132" s="114">
        <f t="shared" si="21"/>
        <v>51457792.584080309</v>
      </c>
      <c r="U132" s="73">
        <f>T132/SUMIFS(FinParameters!$L$8:$L$39,FinParameters!$B$8:$B$39,Financials!$E132,FinParameters!$C$8:$C$39,Financials!$F132)</f>
        <v>33817806.934226841</v>
      </c>
      <c r="V132" s="73">
        <f t="shared" si="22"/>
        <v>33817806.934226841</v>
      </c>
      <c r="W132" s="12"/>
      <c r="X132" s="73">
        <f t="shared" si="23"/>
        <v>130094129.36861625</v>
      </c>
      <c r="Y132" s="73">
        <f t="shared" si="24"/>
        <v>49375586.948882863</v>
      </c>
      <c r="Z132" s="73">
        <f t="shared" si="24"/>
        <v>43239756.104918674</v>
      </c>
      <c r="AA132" s="12">
        <f t="shared" si="25"/>
        <v>0.62472207868339147</v>
      </c>
      <c r="AB132" s="114">
        <f t="shared" si="26"/>
        <v>3425345.5216539651</v>
      </c>
      <c r="AC132" s="73">
        <f>AB132/SUMIFS(FinParameters!$L$8:$L$39,FinParameters!$B$8:$B$39,Financials!$E132,FinParameters!$C$8:$C$39,Financials!$F132)</f>
        <v>2251120.1456035534</v>
      </c>
      <c r="AD132" s="73">
        <f t="shared" si="27"/>
        <v>2251120.1456035534</v>
      </c>
      <c r="AE132" s="12"/>
      <c r="AF132" s="73">
        <f t="shared" si="28"/>
        <v>133519474.89027022</v>
      </c>
      <c r="AG132" s="73">
        <f t="shared" si="29"/>
        <v>51626707.094486415</v>
      </c>
      <c r="AH132" s="73">
        <f t="shared" si="29"/>
        <v>45490876.250522226</v>
      </c>
      <c r="AI132" s="12">
        <f t="shared" si="30"/>
        <v>0.65724595447295753</v>
      </c>
      <c r="AL132" s="73">
        <f>Summary!G132</f>
        <v>1023599.67506492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2012805.0236130464</v>
      </c>
      <c r="AN132" s="20">
        <f>Summary!I132</f>
        <v>7571226.4689680981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MarinusPortlandSnowy</v>
      </c>
      <c r="C133" t="str">
        <f>Summary!C133</f>
        <v>Wind</v>
      </c>
      <c r="D133" s="104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-14431944.636252841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36863495.394087777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4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4">
        <f t="shared" si="26"/>
        <v>-14431944.636252841</v>
      </c>
      <c r="AC133" s="73">
        <f>AB133/SUMIFS(FinParameters!$L$8:$L$39,FinParameters!$B$8:$B$39,Financials!$E133,FinParameters!$C$8:$C$39,Financials!$F133)</f>
        <v>-13736532.669842087</v>
      </c>
      <c r="AD133" s="73">
        <f t="shared" si="27"/>
        <v>-13736532.669842087</v>
      </c>
      <c r="AE133" s="12"/>
      <c r="AF133" s="73">
        <f t="shared" si="28"/>
        <v>34863495.394087777</v>
      </c>
      <c r="AG133" s="73">
        <f t="shared" si="29"/>
        <v>32290008.571584038</v>
      </c>
      <c r="AH133" s="73">
        <f t="shared" si="29"/>
        <v>10819507.010773152</v>
      </c>
      <c r="AI133" s="12">
        <f t="shared" si="30"/>
        <v>0.47723575338700536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-14431944.636252841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MarinusPortlandSnowy</v>
      </c>
      <c r="C134" t="str">
        <f>Summary!C134</f>
        <v>Wind</v>
      </c>
      <c r="D134" s="104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-5560398.5991969854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30140037.282742627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4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4">
        <f t="shared" ref="AB134:AB197" si="42">H134*AP134</f>
        <v>-5560398.5991969854</v>
      </c>
      <c r="AC134" s="73">
        <f>AB134/SUMIFS(FinParameters!$L$8:$L$39,FinParameters!$B$8:$B$39,Financials!$E134,FinParameters!$C$8:$C$39,Financials!$F134)</f>
        <v>-5292467.4352856502</v>
      </c>
      <c r="AD134" s="73">
        <f t="shared" ref="AD134:AD197" si="43">AC134</f>
        <v>-5292467.4352856502</v>
      </c>
      <c r="AE134" s="12"/>
      <c r="AF134" s="73">
        <f t="shared" ref="AF134:AF197" si="44">X134+AB134</f>
        <v>28140037.282742627</v>
      </c>
      <c r="AG134" s="73">
        <f t="shared" ref="AG134:AH197" si="45">Y134+AC134</f>
        <v>26295785.097824235</v>
      </c>
      <c r="AH134" s="73">
        <f t="shared" si="45"/>
        <v>4280729.9680483937</v>
      </c>
      <c r="AI134" s="12">
        <f t="shared" ref="AI134:AI197" si="46">-AH134/SUM($N134,$O134)</f>
        <v>0.18881797380543694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-5560398.5991969854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MarinusPortlandSnowy</v>
      </c>
      <c r="C135" t="str">
        <f>Summary!C135</f>
        <v>Wind</v>
      </c>
      <c r="D135" s="104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-2251371.8705932107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25727454.023094941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4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4">
        <f t="shared" si="42"/>
        <v>-2251371.8705932107</v>
      </c>
      <c r="AC135" s="73">
        <f>AB135/SUMIFS(FinParameters!$L$8:$L$39,FinParameters!$B$8:$B$39,Financials!$E135,FinParameters!$C$8:$C$39,Financials!$F135)</f>
        <v>-2142888.157614002</v>
      </c>
      <c r="AD135" s="73">
        <f t="shared" si="43"/>
        <v>-2142888.157614002</v>
      </c>
      <c r="AE135" s="12"/>
      <c r="AF135" s="73">
        <f t="shared" si="44"/>
        <v>23727454.023094937</v>
      </c>
      <c r="AG135" s="73">
        <f t="shared" si="45"/>
        <v>22253341.611576267</v>
      </c>
      <c r="AH135" s="73">
        <f t="shared" si="45"/>
        <v>26629.351121580228</v>
      </c>
      <c r="AI135" s="12">
        <f t="shared" si="46"/>
        <v>1.1745894181740819E-3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-2251371.8705932107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MarinusPortlandSnowy</v>
      </c>
      <c r="C136" t="str">
        <f>Summary!C136</f>
        <v>Wind</v>
      </c>
      <c r="D136" s="104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3.1121771826292388E-9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21582154.312074549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4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4">
        <f t="shared" si="42"/>
        <v>3.1121771826292388E-9</v>
      </c>
      <c r="AC136" s="73">
        <f>AB136/SUMIFS(FinParameters!$L$8:$L$39,FinParameters!$B$8:$B$39,Financials!$E136,FinParameters!$C$8:$C$39,Financials!$F136)</f>
        <v>2.9622150459290792E-9</v>
      </c>
      <c r="AD136" s="73">
        <f t="shared" si="43"/>
        <v>2.9622150459290792E-9</v>
      </c>
      <c r="AE136" s="12"/>
      <c r="AF136" s="73">
        <f t="shared" si="44"/>
        <v>19582154.312074549</v>
      </c>
      <c r="AG136" s="73">
        <f t="shared" si="45"/>
        <v>18407396.294540256</v>
      </c>
      <c r="AH136" s="73">
        <f t="shared" si="45"/>
        <v>-3953163.9174064854</v>
      </c>
      <c r="AI136" s="12">
        <f t="shared" si="46"/>
        <v>-0.1743694198365324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3.1121771826292388E-9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MarinusPortlandSnowy</v>
      </c>
      <c r="C137" t="str">
        <f>Summary!C137</f>
        <v>Wind</v>
      </c>
      <c r="D137" s="104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2087643.056114797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19121281.815441512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4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4">
        <f t="shared" si="42"/>
        <v>2087643.056114797</v>
      </c>
      <c r="AC137" s="73">
        <f>AB137/SUMIFS(FinParameters!$L$8:$L$39,FinParameters!$B$8:$B$39,Financials!$E137,FinParameters!$C$8:$C$39,Financials!$F137)</f>
        <v>1987048.7149218773</v>
      </c>
      <c r="AD137" s="73">
        <f t="shared" si="43"/>
        <v>1987048.7149218773</v>
      </c>
      <c r="AE137" s="12"/>
      <c r="AF137" s="73">
        <f t="shared" si="44"/>
        <v>17121281.815441512</v>
      </c>
      <c r="AG137" s="73">
        <f t="shared" si="45"/>
        <v>16148139.751931835</v>
      </c>
      <c r="AH137" s="73">
        <f t="shared" si="45"/>
        <v>-6323998.6793284696</v>
      </c>
      <c r="AI137" s="12">
        <f t="shared" si="46"/>
        <v>-0.27894415809728124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2087643.056114797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MarinusPortlandSnowy</v>
      </c>
      <c r="C138" t="str">
        <f>Summary!C138</f>
        <v>Wind</v>
      </c>
      <c r="D138" s="104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4797087.2472089455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17487306.180616014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4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4">
        <f t="shared" si="42"/>
        <v>4797087.2472089455</v>
      </c>
      <c r="AC138" s="73">
        <f>AB138/SUMIFS(FinParameters!$L$8:$L$39,FinParameters!$B$8:$B$39,Financials!$E138,FinParameters!$C$8:$C$39,Financials!$F138)</f>
        <v>4565936.701686088</v>
      </c>
      <c r="AD138" s="73">
        <f t="shared" si="43"/>
        <v>4565936.701686088</v>
      </c>
      <c r="AE138" s="12"/>
      <c r="AF138" s="73">
        <f t="shared" si="44"/>
        <v>15487306.180616016</v>
      </c>
      <c r="AG138" s="73">
        <f t="shared" si="45"/>
        <v>14690497.200562328</v>
      </c>
      <c r="AH138" s="73">
        <f t="shared" si="45"/>
        <v>-7912786.1134029534</v>
      </c>
      <c r="AI138" s="12">
        <f t="shared" si="46"/>
        <v>-0.34902370676039185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4797087.2472089455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MarinusPortlandSnowy</v>
      </c>
      <c r="C139" t="str">
        <f>Summary!C139</f>
        <v>Wind</v>
      </c>
      <c r="D139" s="104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9520609.1345546488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14478021.060435718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4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4">
        <f t="shared" si="42"/>
        <v>9520609.1345546488</v>
      </c>
      <c r="AC139" s="73">
        <f>AB139/SUMIFS(FinParameters!$L$8:$L$39,FinParameters!$B$8:$B$39,Financials!$E139,FinParameters!$C$8:$C$39,Financials!$F139)</f>
        <v>9061852.8347932417</v>
      </c>
      <c r="AD139" s="73">
        <f t="shared" si="43"/>
        <v>9061852.8347932417</v>
      </c>
      <c r="AE139" s="12"/>
      <c r="AF139" s="73">
        <f t="shared" si="44"/>
        <v>12478021.060435718</v>
      </c>
      <c r="AG139" s="73">
        <f t="shared" si="45"/>
        <v>11985522.541409001</v>
      </c>
      <c r="AH139" s="73">
        <f t="shared" si="45"/>
        <v>-10831822.415748952</v>
      </c>
      <c r="AI139" s="12">
        <f t="shared" si="46"/>
        <v>-0.47777897144361731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9520609.1345546488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MarinusPortlandSnowy</v>
      </c>
      <c r="C140" t="str">
        <f>Summary!C140</f>
        <v>Wind</v>
      </c>
      <c r="D140" s="104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-152838.21671320853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22618857.751741536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4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4">
        <f t="shared" si="42"/>
        <v>-152838.21671320853</v>
      </c>
      <c r="AC140" s="73">
        <f>AB140/SUMIFS(FinParameters!$L$8:$L$39,FinParameters!$B$8:$B$39,Financials!$E140,FinParameters!$C$8:$C$39,Financials!$F140)</f>
        <v>-145473.6149560581</v>
      </c>
      <c r="AD140" s="73">
        <f t="shared" si="43"/>
        <v>-145473.6149560581</v>
      </c>
      <c r="AE140" s="12"/>
      <c r="AF140" s="73">
        <f t="shared" si="44"/>
        <v>20618857.751741532</v>
      </c>
      <c r="AG140" s="73">
        <f t="shared" si="45"/>
        <v>19378860.746679135</v>
      </c>
      <c r="AH140" s="73">
        <f t="shared" si="45"/>
        <v>-2961161.093722682</v>
      </c>
      <c r="AI140" s="12">
        <f t="shared" si="46"/>
        <v>-0.13061333978118556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-152838.21671320853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MarinusPortlandSnowy</v>
      </c>
      <c r="C141" t="str">
        <f>Summary!C141</f>
        <v>Wind</v>
      </c>
      <c r="D141" s="104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71487589.094742</v>
      </c>
      <c r="H141" s="73">
        <f>SUMIFS(AM$5:AM141,$F$5:$F141,$F141,$D$5:$D141,$D141)</f>
        <v>-32920492.780247793</v>
      </c>
      <c r="I141" s="20">
        <f>SUMIFS(AN$5:AN141,$F$5:$F141,$F141,$D$5:$D141,$D141)</f>
        <v>19024171.764055394</v>
      </c>
      <c r="J141" s="73">
        <f t="shared" si="32"/>
        <v>19024171.764055394</v>
      </c>
      <c r="K141" s="73">
        <f t="shared" si="33"/>
        <v>90511760.858797401</v>
      </c>
      <c r="L141" s="73">
        <f t="shared" si="34"/>
        <v>57591268.078549601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16065421.764055394</v>
      </c>
      <c r="Q141" s="73">
        <f>P141/SUMIFS(FinParameters!$H$8:$H$39,FinParameters!$B$8:$B$39,Financials!$E141,FinParameters!$C$8:$C$39,Financials!$F141)</f>
        <v>11746897.93084201</v>
      </c>
      <c r="R141" s="73">
        <f t="shared" si="47"/>
        <v>-17889764.731790349</v>
      </c>
      <c r="S141" s="12">
        <f t="shared" si="36"/>
        <v>-0.52686398097030263</v>
      </c>
      <c r="T141" s="114">
        <f t="shared" si="37"/>
        <v>71487589.094742</v>
      </c>
      <c r="U141" s="73">
        <f>T141/SUMIFS(FinParameters!$L$8:$L$39,FinParameters!$B$8:$B$39,Financials!$E141,FinParameters!$C$8:$C$39,Financials!$F141)</f>
        <v>66383333.121450476</v>
      </c>
      <c r="V141" s="73">
        <f t="shared" si="38"/>
        <v>66383333.121450476</v>
      </c>
      <c r="W141" s="12"/>
      <c r="X141" s="73">
        <f t="shared" si="39"/>
        <v>87553010.858797401</v>
      </c>
      <c r="Y141" s="73">
        <f t="shared" si="40"/>
        <v>78130231.052292481</v>
      </c>
      <c r="Z141" s="73">
        <f t="shared" si="40"/>
        <v>48493568.389660127</v>
      </c>
      <c r="AA141" s="12">
        <f t="shared" si="41"/>
        <v>1.4281638063037319</v>
      </c>
      <c r="AB141" s="114">
        <f t="shared" si="42"/>
        <v>-32920492.780247793</v>
      </c>
      <c r="AC141" s="73">
        <f>AB141/SUMIFS(FinParameters!$L$8:$L$39,FinParameters!$B$8:$B$39,Financials!$E141,FinParameters!$C$8:$C$39,Financials!$F141)</f>
        <v>-30569950.202925943</v>
      </c>
      <c r="AD141" s="73">
        <f t="shared" si="43"/>
        <v>-30569950.202925943</v>
      </c>
      <c r="AE141" s="12"/>
      <c r="AF141" s="73">
        <f t="shared" si="44"/>
        <v>54632518.078549609</v>
      </c>
      <c r="AG141" s="73">
        <f t="shared" si="45"/>
        <v>47560280.849366538</v>
      </c>
      <c r="AH141" s="73">
        <f t="shared" si="45"/>
        <v>17923618.186734185</v>
      </c>
      <c r="AI141" s="12">
        <f t="shared" si="46"/>
        <v>0.52786098491690081</v>
      </c>
      <c r="AL141" s="73">
        <f>Summary!G141</f>
        <v>28566039.744818877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-18488548.14399495</v>
      </c>
      <c r="AN141" s="20">
        <f>Summary!I141</f>
        <v>10650281.083637893</v>
      </c>
      <c r="AP141" s="12">
        <v>1</v>
      </c>
    </row>
    <row r="142" spans="1:42" x14ac:dyDescent="0.3">
      <c r="A142">
        <v>138</v>
      </c>
      <c r="B142" t="str">
        <f>Summary!B142</f>
        <v>MarinusPortlandSnowy</v>
      </c>
      <c r="C142" t="str">
        <f>Summary!C142</f>
        <v>Wind</v>
      </c>
      <c r="D142" s="104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50270699.003352918</v>
      </c>
      <c r="H142" s="73">
        <f>SUMIFS(AM$5:AM142,$F$5:$F142,$F142,$D$5:$D142,$D142)</f>
        <v>-13077410.00541045</v>
      </c>
      <c r="I142" s="20">
        <f>SUMIFS(AN$5:AN142,$F$5:$F142,$F142,$D$5:$D142,$D142)</f>
        <v>13277794.766819676</v>
      </c>
      <c r="J142" s="73">
        <f t="shared" si="32"/>
        <v>13277794.766819676</v>
      </c>
      <c r="K142" s="73">
        <f t="shared" si="33"/>
        <v>63548493.770172596</v>
      </c>
      <c r="L142" s="73">
        <f t="shared" si="34"/>
        <v>50471083.764762148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10319044.766819676</v>
      </c>
      <c r="Q142" s="73">
        <f>P142/SUMIFS(FinParameters!$H$8:$H$39,FinParameters!$B$8:$B$39,Financials!$E142,FinParameters!$C$8:$C$39,Financials!$F142)</f>
        <v>7545196.596757221</v>
      </c>
      <c r="R142" s="73">
        <f t="shared" si="47"/>
        <v>-23636141.729026064</v>
      </c>
      <c r="S142" s="12">
        <f t="shared" si="36"/>
        <v>-0.69609812721593611</v>
      </c>
      <c r="T142" s="114">
        <f t="shared" si="37"/>
        <v>50270699.003352918</v>
      </c>
      <c r="U142" s="73">
        <f>T142/SUMIFS(FinParameters!$L$8:$L$39,FinParameters!$B$8:$B$39,Financials!$E142,FinParameters!$C$8:$C$39,Financials!$F142)</f>
        <v>46681341.48103752</v>
      </c>
      <c r="V142" s="73">
        <f t="shared" si="38"/>
        <v>46681341.48103752</v>
      </c>
      <c r="W142" s="12"/>
      <c r="X142" s="73">
        <f t="shared" si="39"/>
        <v>60589743.770172596</v>
      </c>
      <c r="Y142" s="73">
        <f t="shared" si="40"/>
        <v>54226538.077794738</v>
      </c>
      <c r="Z142" s="73">
        <f t="shared" si="40"/>
        <v>23045199.752011456</v>
      </c>
      <c r="AA142" s="12">
        <f t="shared" si="41"/>
        <v>0.67869454213808922</v>
      </c>
      <c r="AB142" s="114">
        <f t="shared" si="42"/>
        <v>-13077410.00541045</v>
      </c>
      <c r="AC142" s="73">
        <f>AB142/SUMIFS(FinParameters!$L$8:$L$39,FinParameters!$B$8:$B$39,Financials!$E142,FinParameters!$C$8:$C$39,Financials!$F142)</f>
        <v>-12143675.227380173</v>
      </c>
      <c r="AD142" s="73">
        <f t="shared" si="43"/>
        <v>-12143675.227380173</v>
      </c>
      <c r="AE142" s="12"/>
      <c r="AF142" s="73">
        <f t="shared" si="44"/>
        <v>47512333.764762148</v>
      </c>
      <c r="AG142" s="73">
        <f t="shared" si="45"/>
        <v>42082862.850414567</v>
      </c>
      <c r="AH142" s="73">
        <f t="shared" si="45"/>
        <v>10901524.524631282</v>
      </c>
      <c r="AI142" s="12">
        <f t="shared" si="46"/>
        <v>0.32105624058242271</v>
      </c>
      <c r="AL142" s="73">
        <f>Summary!G142</f>
        <v>20053397.867657121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-7517011.4062134642</v>
      </c>
      <c r="AN142" s="20">
        <f>Summary!I142</f>
        <v>7794660.0205758605</v>
      </c>
      <c r="AP142" s="12">
        <v>1</v>
      </c>
    </row>
    <row r="143" spans="1:42" x14ac:dyDescent="0.3">
      <c r="A143">
        <v>139</v>
      </c>
      <c r="B143" t="str">
        <f>Summary!B143</f>
        <v>MarinusPortlandSnowy</v>
      </c>
      <c r="C143" t="str">
        <f>Summary!C143</f>
        <v>Wind</v>
      </c>
      <c r="D143" s="104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37234100.253835961</v>
      </c>
      <c r="H143" s="73">
        <f>SUMIFS(AM$5:AM143,$F$5:$F143,$F143,$D$5:$D143,$D143)</f>
        <v>-5280324.9880724698</v>
      </c>
      <c r="I143" s="20">
        <f>SUMIFS(AN$5:AN143,$F$5:$F143,$F143,$D$5:$D143,$D143)</f>
        <v>10793774.763593774</v>
      </c>
      <c r="J143" s="73">
        <f t="shared" si="32"/>
        <v>10793774.763593774</v>
      </c>
      <c r="K143" s="73">
        <f t="shared" si="33"/>
        <v>48027875.017429739</v>
      </c>
      <c r="L143" s="73">
        <f t="shared" si="34"/>
        <v>42747550.029357269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7835024.7635937743</v>
      </c>
      <c r="Q143" s="73">
        <f>P143/SUMIFS(FinParameters!$H$8:$H$39,FinParameters!$B$8:$B$39,Financials!$E143,FinParameters!$C$8:$C$39,Financials!$F143)</f>
        <v>5728902.5794192823</v>
      </c>
      <c r="R143" s="73">
        <f t="shared" si="47"/>
        <v>-26120161.732251965</v>
      </c>
      <c r="S143" s="12">
        <f t="shared" si="36"/>
        <v>-0.76925396170177551</v>
      </c>
      <c r="T143" s="114">
        <f t="shared" si="37"/>
        <v>37234100.253835961</v>
      </c>
      <c r="U143" s="73">
        <f>T143/SUMIFS(FinParameters!$L$8:$L$39,FinParameters!$B$8:$B$39,Financials!$E143,FinParameters!$C$8:$C$39,Financials!$F143)</f>
        <v>34575563.56183894</v>
      </c>
      <c r="V143" s="73">
        <f t="shared" si="38"/>
        <v>34575563.56183894</v>
      </c>
      <c r="W143" s="12"/>
      <c r="X143" s="73">
        <f t="shared" si="39"/>
        <v>45069125.017429739</v>
      </c>
      <c r="Y143" s="73">
        <f t="shared" si="40"/>
        <v>40304466.141258225</v>
      </c>
      <c r="Z143" s="73">
        <f t="shared" si="40"/>
        <v>8455401.8295869753</v>
      </c>
      <c r="AA143" s="12">
        <f t="shared" si="41"/>
        <v>0.24901650387405336</v>
      </c>
      <c r="AB143" s="114">
        <f t="shared" si="42"/>
        <v>-5280324.9880724698</v>
      </c>
      <c r="AC143" s="73">
        <f>AB143/SUMIFS(FinParameters!$L$8:$L$39,FinParameters!$B$8:$B$39,Financials!$E143,FinParameters!$C$8:$C$39,Financials!$F143)</f>
        <v>-4903306.6733889254</v>
      </c>
      <c r="AD143" s="73">
        <f t="shared" si="43"/>
        <v>-4903306.6733889254</v>
      </c>
      <c r="AE143" s="12"/>
      <c r="AF143" s="73">
        <f t="shared" si="44"/>
        <v>39788800.029357269</v>
      </c>
      <c r="AG143" s="73">
        <f t="shared" si="45"/>
        <v>35401159.467869297</v>
      </c>
      <c r="AH143" s="73">
        <f t="shared" si="45"/>
        <v>3552095.1561980499</v>
      </c>
      <c r="AI143" s="12">
        <f t="shared" si="46"/>
        <v>0.10461126922782862</v>
      </c>
      <c r="AL143" s="73">
        <f>Summary!G143</f>
        <v>13614829.827161105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-3028953.1174792596</v>
      </c>
      <c r="AN143" s="20">
        <f>Summary!I143</f>
        <v>6434219.2965804795</v>
      </c>
      <c r="AP143" s="12">
        <v>1</v>
      </c>
    </row>
    <row r="144" spans="1:42" x14ac:dyDescent="0.3">
      <c r="A144">
        <v>140</v>
      </c>
      <c r="B144" t="str">
        <f>Summary!B144</f>
        <v>MarinusPortlandSnowy</v>
      </c>
      <c r="C144" t="str">
        <f>Summary!C144</f>
        <v>Wind</v>
      </c>
      <c r="D144" s="104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26226198.818253011</v>
      </c>
      <c r="H144" s="73">
        <f>SUMIFS(AM$5:AM144,$F$5:$F144,$F144,$D$5:$D144,$D144)</f>
        <v>-352.05964914011645</v>
      </c>
      <c r="I144" s="20">
        <f>SUMIFS(AN$5:AN144,$F$5:$F144,$F144,$D$5:$D144,$D144)</f>
        <v>9245945.8002665471</v>
      </c>
      <c r="J144" s="73">
        <f t="shared" si="32"/>
        <v>9245945.8002665471</v>
      </c>
      <c r="K144" s="73">
        <f t="shared" si="33"/>
        <v>35472144.61851956</v>
      </c>
      <c r="L144" s="73">
        <f t="shared" si="34"/>
        <v>35471792.55887042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6287195.8002665471</v>
      </c>
      <c r="Q144" s="73">
        <f>P144/SUMIFS(FinParameters!$H$8:$H$39,FinParameters!$B$8:$B$39,Financials!$E144,FinParameters!$C$8:$C$39,Financials!$F144)</f>
        <v>4597143.3817064296</v>
      </c>
      <c r="R144" s="73">
        <f t="shared" si="47"/>
        <v>-27667990.695579194</v>
      </c>
      <c r="S144" s="12">
        <f t="shared" si="36"/>
        <v>-0.81483842531579798</v>
      </c>
      <c r="T144" s="114">
        <f t="shared" si="37"/>
        <v>26226198.818253011</v>
      </c>
      <c r="U144" s="73">
        <f>T144/SUMIFS(FinParameters!$L$8:$L$39,FinParameters!$B$8:$B$39,Financials!$E144,FinParameters!$C$8:$C$39,Financials!$F144)</f>
        <v>24353632.773293957</v>
      </c>
      <c r="V144" s="73">
        <f t="shared" si="38"/>
        <v>24353632.773293957</v>
      </c>
      <c r="W144" s="12"/>
      <c r="X144" s="73">
        <f t="shared" si="39"/>
        <v>32513394.61851956</v>
      </c>
      <c r="Y144" s="73">
        <f t="shared" si="40"/>
        <v>28950776.155000389</v>
      </c>
      <c r="Z144" s="73">
        <f t="shared" si="40"/>
        <v>-3314357.9222852364</v>
      </c>
      <c r="AA144" s="12">
        <f t="shared" si="41"/>
        <v>-9.7609769355580855E-2</v>
      </c>
      <c r="AB144" s="114">
        <f t="shared" si="42"/>
        <v>-352.05964914011645</v>
      </c>
      <c r="AC144" s="73">
        <f>AB144/SUMIFS(FinParameters!$L$8:$L$39,FinParameters!$B$8:$B$39,Financials!$E144,FinParameters!$C$8:$C$39,Financials!$F144)</f>
        <v>-326.9223828001256</v>
      </c>
      <c r="AD144" s="73">
        <f t="shared" si="43"/>
        <v>-326.9223828001256</v>
      </c>
      <c r="AE144" s="12"/>
      <c r="AF144" s="73">
        <f t="shared" si="44"/>
        <v>32513042.55887042</v>
      </c>
      <c r="AG144" s="73">
        <f t="shared" si="45"/>
        <v>28950449.232617587</v>
      </c>
      <c r="AH144" s="73">
        <f t="shared" si="45"/>
        <v>-3314684.8446680363</v>
      </c>
      <c r="AI144" s="12">
        <f t="shared" si="46"/>
        <v>-9.7619397409982489E-2</v>
      </c>
      <c r="AL144" s="73">
        <f>Summary!G144</f>
        <v>8293069.7662406433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-352.05964914322863</v>
      </c>
      <c r="AN144" s="20">
        <f>Summary!I144</f>
        <v>5596920.5402043713</v>
      </c>
      <c r="AP144" s="12">
        <v>1</v>
      </c>
    </row>
    <row r="145" spans="1:42" x14ac:dyDescent="0.3">
      <c r="A145">
        <v>141</v>
      </c>
      <c r="B145" t="str">
        <f>Summary!B145</f>
        <v>MarinusPortlandSnowy</v>
      </c>
      <c r="C145" t="str">
        <f>Summary!C145</f>
        <v>Wind</v>
      </c>
      <c r="D145" s="104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20010563.52174937</v>
      </c>
      <c r="H145" s="73">
        <f>SUMIFS(AM$5:AM145,$F$5:$F145,$F145,$D$5:$D145,$D145)</f>
        <v>4835105.4014204387</v>
      </c>
      <c r="I145" s="20">
        <f>SUMIFS(AN$5:AN145,$F$5:$F145,$F145,$D$5:$D145,$D145)</f>
        <v>7833601.5199832581</v>
      </c>
      <c r="J145" s="73">
        <f t="shared" si="32"/>
        <v>7833601.5199832581</v>
      </c>
      <c r="K145" s="73">
        <f t="shared" si="33"/>
        <v>27844165.041732628</v>
      </c>
      <c r="L145" s="73">
        <f t="shared" si="34"/>
        <v>32679270.443153065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4874851.5199832581</v>
      </c>
      <c r="Q145" s="73">
        <f>P145/SUMIFS(FinParameters!$H$8:$H$39,FinParameters!$B$8:$B$39,Financials!$E145,FinParameters!$C$8:$C$39,Financials!$F145)</f>
        <v>3564449.416533595</v>
      </c>
      <c r="R145" s="73">
        <f t="shared" si="47"/>
        <v>-29080334.975862481</v>
      </c>
      <c r="S145" s="12">
        <f t="shared" si="36"/>
        <v>-0.85643278617893392</v>
      </c>
      <c r="T145" s="114">
        <f t="shared" si="37"/>
        <v>20010563.52174937</v>
      </c>
      <c r="U145" s="73">
        <f>T145/SUMIFS(FinParameters!$L$8:$L$39,FinParameters!$B$8:$B$39,Financials!$E145,FinParameters!$C$8:$C$39,Financials!$F145)</f>
        <v>18581797.498468678</v>
      </c>
      <c r="V145" s="73">
        <f t="shared" si="38"/>
        <v>18581797.498468678</v>
      </c>
      <c r="W145" s="12"/>
      <c r="X145" s="73">
        <f t="shared" si="39"/>
        <v>24885415.041732628</v>
      </c>
      <c r="Y145" s="73">
        <f t="shared" si="40"/>
        <v>22146246.915002272</v>
      </c>
      <c r="Z145" s="73">
        <f t="shared" si="40"/>
        <v>-10498537.477393802</v>
      </c>
      <c r="AA145" s="12">
        <f t="shared" si="41"/>
        <v>-0.30918803755291546</v>
      </c>
      <c r="AB145" s="114">
        <f t="shared" si="42"/>
        <v>4835105.4014204387</v>
      </c>
      <c r="AC145" s="73">
        <f>AB145/SUMIFS(FinParameters!$L$8:$L$39,FinParameters!$B$8:$B$39,Financials!$E145,FinParameters!$C$8:$C$39,Financials!$F145)</f>
        <v>4489876.0274939146</v>
      </c>
      <c r="AD145" s="73">
        <f t="shared" si="43"/>
        <v>4489876.0274939146</v>
      </c>
      <c r="AE145" s="12"/>
      <c r="AF145" s="73">
        <f t="shared" si="44"/>
        <v>29720520.443153068</v>
      </c>
      <c r="AG145" s="73">
        <f t="shared" si="45"/>
        <v>26636122.942496188</v>
      </c>
      <c r="AH145" s="73">
        <f t="shared" si="45"/>
        <v>-6008661.4498998877</v>
      </c>
      <c r="AI145" s="12">
        <f t="shared" si="46"/>
        <v>-0.1769585759935384</v>
      </c>
      <c r="AL145" s="73">
        <f>Summary!G145</f>
        <v>6033638.4153489191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2747462.3453056416</v>
      </c>
      <c r="AN145" s="20">
        <f>Summary!I145</f>
        <v>4776887.8670569919</v>
      </c>
      <c r="AP145" s="12">
        <v>1</v>
      </c>
    </row>
    <row r="146" spans="1:42" x14ac:dyDescent="0.3">
      <c r="A146">
        <v>142</v>
      </c>
      <c r="B146" t="str">
        <f>Summary!B146</f>
        <v>MarinusPortlandSnowy</v>
      </c>
      <c r="C146" t="str">
        <f>Summary!C146</f>
        <v>Wind</v>
      </c>
      <c r="D146" s="104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12553042.875294978</v>
      </c>
      <c r="H146" s="73">
        <f>SUMIFS(AM$5:AM146,$F$5:$F146,$F146,$D$5:$D146,$D146)</f>
        <v>11208157.864080753</v>
      </c>
      <c r="I146" s="20">
        <f>SUMIFS(AN$5:AN146,$F$5:$F146,$F146,$D$5:$D146,$D146)</f>
        <v>6188586.0342028681</v>
      </c>
      <c r="J146" s="73">
        <f t="shared" si="32"/>
        <v>6188586.0342028681</v>
      </c>
      <c r="K146" s="73">
        <f t="shared" si="33"/>
        <v>18741628.909497846</v>
      </c>
      <c r="L146" s="73">
        <f t="shared" si="34"/>
        <v>29949786.773578599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3229836.0342028681</v>
      </c>
      <c r="Q146" s="73">
        <f>P146/SUMIFS(FinParameters!$H$8:$H$39,FinParameters!$B$8:$B$39,Financials!$E146,FinParameters!$C$8:$C$39,Financials!$F146)</f>
        <v>2361628.2712243781</v>
      </c>
      <c r="R146" s="73">
        <f t="shared" si="47"/>
        <v>-30725350.461642869</v>
      </c>
      <c r="S146" s="12">
        <f t="shared" si="36"/>
        <v>-0.90487944942967613</v>
      </c>
      <c r="T146" s="114">
        <f t="shared" si="37"/>
        <v>12553042.875294978</v>
      </c>
      <c r="U146" s="73">
        <f>T146/SUMIFS(FinParameters!$L$8:$L$39,FinParameters!$B$8:$B$39,Financials!$E146,FinParameters!$C$8:$C$39,Financials!$F146)</f>
        <v>11656748.219249265</v>
      </c>
      <c r="V146" s="73">
        <f t="shared" si="38"/>
        <v>11656748.219249265</v>
      </c>
      <c r="W146" s="12"/>
      <c r="X146" s="73">
        <f t="shared" si="39"/>
        <v>15782878.909497846</v>
      </c>
      <c r="Y146" s="73">
        <f t="shared" si="40"/>
        <v>14018376.490473643</v>
      </c>
      <c r="Z146" s="73">
        <f t="shared" si="40"/>
        <v>-19068602.242393605</v>
      </c>
      <c r="AA146" s="12">
        <f t="shared" si="41"/>
        <v>-0.56158143159445051</v>
      </c>
      <c r="AB146" s="114">
        <f t="shared" si="42"/>
        <v>11208157.864080753</v>
      </c>
      <c r="AC146" s="73">
        <f>AB146/SUMIFS(FinParameters!$L$8:$L$39,FinParameters!$B$8:$B$39,Financials!$E146,FinParameters!$C$8:$C$39,Financials!$F146)</f>
        <v>10407888.790080937</v>
      </c>
      <c r="AD146" s="73">
        <f t="shared" si="43"/>
        <v>10407888.790080937</v>
      </c>
      <c r="AE146" s="12"/>
      <c r="AF146" s="73">
        <f t="shared" si="44"/>
        <v>26991036.773578599</v>
      </c>
      <c r="AG146" s="73">
        <f t="shared" si="45"/>
        <v>24426265.280554578</v>
      </c>
      <c r="AH146" s="73">
        <f t="shared" si="45"/>
        <v>-8660713.4523126688</v>
      </c>
      <c r="AI146" s="12">
        <f t="shared" si="46"/>
        <v>-0.25506305062916579</v>
      </c>
      <c r="AL146" s="73">
        <f>Summary!G146</f>
        <v>2223356.5953277797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6411070.6168718068</v>
      </c>
      <c r="AN146" s="20">
        <f>Summary!I146</f>
        <v>3828053.3807629962</v>
      </c>
      <c r="AP146" s="12">
        <v>1</v>
      </c>
    </row>
    <row r="147" spans="1:42" x14ac:dyDescent="0.3">
      <c r="A147">
        <v>143</v>
      </c>
      <c r="B147" t="str">
        <f>Summary!B147</f>
        <v>MarinusPortlandSnowy</v>
      </c>
      <c r="C147" t="str">
        <f>Summary!C147</f>
        <v>Wind</v>
      </c>
      <c r="D147" s="104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972379.52002861956</v>
      </c>
      <c r="H147" s="73">
        <f>SUMIFS(AM$5:AM147,$F$5:$F147,$F147,$D$5:$D147,$D147)</f>
        <v>24576624.70730871</v>
      </c>
      <c r="I147" s="20">
        <f>SUMIFS(AN$5:AN147,$F$5:$F147,$F147,$D$5:$D147,$D147)</f>
        <v>3203341.4560936</v>
      </c>
      <c r="J147" s="73">
        <f t="shared" si="32"/>
        <v>3203341.4560936</v>
      </c>
      <c r="K147" s="73">
        <f t="shared" si="33"/>
        <v>4175720.9761222196</v>
      </c>
      <c r="L147" s="73">
        <f t="shared" si="34"/>
        <v>28752345.683430932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244591.45609360002</v>
      </c>
      <c r="Q147" s="73">
        <f>P147/SUMIFS(FinParameters!$H$8:$H$39,FinParameters!$B$8:$B$39,Financials!$E147,FinParameters!$C$8:$C$39,Financials!$F147)</f>
        <v>178843.1646354901</v>
      </c>
      <c r="R147" s="73">
        <f t="shared" si="47"/>
        <v>-33710595.039752148</v>
      </c>
      <c r="S147" s="12">
        <f t="shared" si="36"/>
        <v>-0.99279663929622297</v>
      </c>
      <c r="T147" s="114">
        <f t="shared" si="37"/>
        <v>972379.52002861956</v>
      </c>
      <c r="U147" s="73">
        <f>T147/SUMIFS(FinParameters!$L$8:$L$39,FinParameters!$B$8:$B$39,Financials!$E147,FinParameters!$C$8:$C$39,Financials!$F147)</f>
        <v>902951.04948900419</v>
      </c>
      <c r="V147" s="73">
        <f t="shared" si="38"/>
        <v>902951.04948900419</v>
      </c>
      <c r="W147" s="12"/>
      <c r="X147" s="73">
        <f t="shared" si="39"/>
        <v>1216970.9761222196</v>
      </c>
      <c r="Y147" s="73">
        <f t="shared" si="40"/>
        <v>1081794.2141244942</v>
      </c>
      <c r="Z147" s="73">
        <f t="shared" si="40"/>
        <v>-32807643.990263145</v>
      </c>
      <c r="AA147" s="12">
        <f t="shared" si="41"/>
        <v>-0.96620420548351305</v>
      </c>
      <c r="AB147" s="114">
        <f t="shared" si="42"/>
        <v>24576624.70730871</v>
      </c>
      <c r="AC147" s="73">
        <f>AB147/SUMIFS(FinParameters!$L$8:$L$39,FinParameters!$B$8:$B$39,Financials!$E147,FinParameters!$C$8:$C$39,Financials!$F147)</f>
        <v>22821839.225602612</v>
      </c>
      <c r="AD147" s="73">
        <f t="shared" si="43"/>
        <v>22821839.225602612</v>
      </c>
      <c r="AE147" s="12"/>
      <c r="AF147" s="73">
        <f t="shared" si="44"/>
        <v>25793595.683430929</v>
      </c>
      <c r="AG147" s="73">
        <f t="shared" si="45"/>
        <v>23903633.439727105</v>
      </c>
      <c r="AH147" s="73">
        <f t="shared" si="45"/>
        <v>-9985804.7646605335</v>
      </c>
      <c r="AI147" s="12">
        <f t="shared" si="46"/>
        <v>-0.29408776081622318</v>
      </c>
      <c r="AL147" s="73">
        <f>Summary!G147</f>
        <v>-2760843.3567973408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15056015.572754061</v>
      </c>
      <c r="AN147" s="20">
        <f>Summary!I147</f>
        <v>1979152.4070384912</v>
      </c>
      <c r="AP147" s="12">
        <v>1</v>
      </c>
    </row>
    <row r="148" spans="1:42" x14ac:dyDescent="0.3">
      <c r="A148">
        <v>144</v>
      </c>
      <c r="B148" t="str">
        <f>Summary!B148</f>
        <v>MarinusPortlandSnowy</v>
      </c>
      <c r="C148" t="str">
        <f>Summary!C148</f>
        <v>Wind</v>
      </c>
      <c r="D148" s="104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28930640.141471021</v>
      </c>
      <c r="H148" s="73">
        <f>SUMIFS(AM$5:AM148,$F$5:$F148,$F148,$D$5:$D148,$D148)</f>
        <v>-381579.27731380798</v>
      </c>
      <c r="I148" s="20">
        <f>SUMIFS(AN$5:AN148,$F$5:$F148,$F148,$D$5:$D148,$D148)</f>
        <v>9423370.9121316411</v>
      </c>
      <c r="J148" s="73">
        <f t="shared" si="32"/>
        <v>9423370.9121316411</v>
      </c>
      <c r="K148" s="73">
        <f t="shared" si="33"/>
        <v>38354011.053602666</v>
      </c>
      <c r="L148" s="73">
        <f t="shared" si="34"/>
        <v>37972431.776288852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6464620.9121316411</v>
      </c>
      <c r="Q148" s="73">
        <f>P148/SUMIFS(FinParameters!$H$8:$H$39,FinParameters!$B$8:$B$39,Financials!$E148,FinParameters!$C$8:$C$39,Financials!$F148)</f>
        <v>4726875.0943285432</v>
      </c>
      <c r="R148" s="73">
        <f t="shared" si="47"/>
        <v>-27490565.583714105</v>
      </c>
      <c r="S148" s="12">
        <f t="shared" si="36"/>
        <v>-0.80961315253201294</v>
      </c>
      <c r="T148" s="114">
        <f t="shared" si="37"/>
        <v>28930640.141471021</v>
      </c>
      <c r="U148" s="73">
        <f>T148/SUMIFS(FinParameters!$L$8:$L$39,FinParameters!$B$8:$B$39,Financials!$E148,FinParameters!$C$8:$C$39,Financials!$F148)</f>
        <v>26864975.392901227</v>
      </c>
      <c r="V148" s="73">
        <f t="shared" si="38"/>
        <v>26864975.392901227</v>
      </c>
      <c r="W148" s="12"/>
      <c r="X148" s="73">
        <f t="shared" si="39"/>
        <v>35395261.053602666</v>
      </c>
      <c r="Y148" s="73">
        <f t="shared" si="40"/>
        <v>31591850.487229772</v>
      </c>
      <c r="Z148" s="73">
        <f t="shared" si="40"/>
        <v>-625590.19081287831</v>
      </c>
      <c r="AA148" s="12">
        <f t="shared" si="41"/>
        <v>-1.8423995135158994E-2</v>
      </c>
      <c r="AB148" s="114">
        <f t="shared" si="42"/>
        <v>-381579.27731380798</v>
      </c>
      <c r="AC148" s="73">
        <f>AB148/SUMIFS(FinParameters!$L$8:$L$39,FinParameters!$B$8:$B$39,Financials!$E148,FinParameters!$C$8:$C$39,Financials!$F148)</f>
        <v>-354334.29213278554</v>
      </c>
      <c r="AD148" s="73">
        <f t="shared" si="43"/>
        <v>-354334.29213278554</v>
      </c>
      <c r="AE148" s="12"/>
      <c r="AF148" s="73">
        <f t="shared" si="44"/>
        <v>35013681.77628886</v>
      </c>
      <c r="AG148" s="73">
        <f t="shared" si="45"/>
        <v>31237516.195096985</v>
      </c>
      <c r="AH148" s="73">
        <f t="shared" si="45"/>
        <v>-979924.48294566385</v>
      </c>
      <c r="AI148" s="12">
        <f t="shared" si="46"/>
        <v>-2.8859346216977871E-2</v>
      </c>
      <c r="AL148" s="73">
        <f>Summary!G148</f>
        <v>9916997.1262300704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-228741.06060059948</v>
      </c>
      <c r="AN148" s="20">
        <f>Summary!I148</f>
        <v>5665317.9589178516</v>
      </c>
      <c r="AP148" s="12">
        <v>1</v>
      </c>
    </row>
    <row r="149" spans="1:42" x14ac:dyDescent="0.3">
      <c r="A149">
        <v>145</v>
      </c>
      <c r="B149" t="str">
        <f>Summary!B149</f>
        <v>MarinusPortlandSnowy</v>
      </c>
      <c r="C149" t="str">
        <f>Summary!C149</f>
        <v>Wind</v>
      </c>
      <c r="D149" s="104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90666589.108795375</v>
      </c>
      <c r="H149" s="73">
        <f>SUMIFS(AM$5:AM149,$F$5:$F149,$F149,$D$5:$D149,$D149)</f>
        <v>-48758773.451538861</v>
      </c>
      <c r="I149" s="20">
        <f>SUMIFS(AN$5:AN149,$F$5:$F149,$F149,$D$5:$D149,$D149)</f>
        <v>29641958.15979486</v>
      </c>
      <c r="J149" s="73">
        <f t="shared" si="32"/>
        <v>29641958.15979486</v>
      </c>
      <c r="K149" s="73">
        <f t="shared" si="33"/>
        <v>120308547.26859024</v>
      </c>
      <c r="L149" s="73">
        <f t="shared" si="34"/>
        <v>71549773.817051381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25715489.40979486</v>
      </c>
      <c r="Q149" s="73">
        <f>P149/SUMIFS(FinParameters!$H$8:$H$39,FinParameters!$B$8:$B$39,Financials!$E149,FinParameters!$C$8:$C$39,Financials!$F149)</f>
        <v>16939589.389529601</v>
      </c>
      <c r="R149" s="73">
        <f t="shared" si="47"/>
        <v>-16644319.004349291</v>
      </c>
      <c r="S149" s="12">
        <f t="shared" si="36"/>
        <v>-0.39292715494888003</v>
      </c>
      <c r="T149" s="114">
        <f t="shared" si="37"/>
        <v>90666589.108795375</v>
      </c>
      <c r="U149" s="73">
        <f>T149/SUMIFS(FinParameters!$L$8:$L$39,FinParameters!$B$8:$B$39,Financials!$E149,FinParameters!$C$8:$C$39,Financials!$F149)</f>
        <v>82139454.864907622</v>
      </c>
      <c r="V149" s="73">
        <f t="shared" si="38"/>
        <v>82139454.864907622</v>
      </c>
      <c r="W149" s="12"/>
      <c r="X149" s="73">
        <f t="shared" si="39"/>
        <v>116382078.51859024</v>
      </c>
      <c r="Y149" s="73">
        <f t="shared" si="40"/>
        <v>99079044.254437223</v>
      </c>
      <c r="Z149" s="73">
        <f t="shared" si="40"/>
        <v>65495135.860558331</v>
      </c>
      <c r="AA149" s="12">
        <f t="shared" si="41"/>
        <v>1.5461622304856595</v>
      </c>
      <c r="AB149" s="114">
        <f t="shared" si="42"/>
        <v>-48758773.451538861</v>
      </c>
      <c r="AC149" s="73">
        <f>AB149/SUMIFS(FinParameters!$L$8:$L$39,FinParameters!$B$8:$B$39,Financials!$E149,FinParameters!$C$8:$C$39,Financials!$F149)</f>
        <v>-44173042.248066805</v>
      </c>
      <c r="AD149" s="73">
        <f t="shared" si="43"/>
        <v>-44173042.248066805</v>
      </c>
      <c r="AE149" s="12"/>
      <c r="AF149" s="73">
        <f t="shared" si="44"/>
        <v>67623305.067051381</v>
      </c>
      <c r="AG149" s="73">
        <f t="shared" si="45"/>
        <v>54906002.006370418</v>
      </c>
      <c r="AH149" s="73">
        <f t="shared" si="45"/>
        <v>21322093.612491526</v>
      </c>
      <c r="AI149" s="12">
        <f t="shared" si="46"/>
        <v>0.50335670558349299</v>
      </c>
      <c r="AL149" s="73">
        <f>Summary!G149</f>
        <v>19179000.014053375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-15838280.671291064</v>
      </c>
      <c r="AN149" s="20">
        <f>Summary!I149</f>
        <v>10617786.395739466</v>
      </c>
      <c r="AP149" s="12">
        <v>1</v>
      </c>
    </row>
    <row r="150" spans="1:42" x14ac:dyDescent="0.3">
      <c r="A150">
        <v>146</v>
      </c>
      <c r="B150" t="str">
        <f>Summary!B150</f>
        <v>MarinusPortlandSnowy</v>
      </c>
      <c r="C150" t="str">
        <f>Summary!C150</f>
        <v>Wind</v>
      </c>
      <c r="D150" s="104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63085509.717595197</v>
      </c>
      <c r="H150" s="73">
        <f>SUMIFS(AM$5:AM150,$F$5:$F150,$F150,$D$5:$D150,$D150)</f>
        <v>-20385786.048281975</v>
      </c>
      <c r="I150" s="20">
        <f>SUMIFS(AN$5:AN150,$F$5:$F150,$F150,$D$5:$D150,$D150)</f>
        <v>21008783.645857524</v>
      </c>
      <c r="J150" s="73">
        <f t="shared" si="32"/>
        <v>21008783.645857524</v>
      </c>
      <c r="K150" s="73">
        <f t="shared" si="33"/>
        <v>84094293.363452718</v>
      </c>
      <c r="L150" s="73">
        <f t="shared" si="34"/>
        <v>63708507.31517075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17082314.895857524</v>
      </c>
      <c r="Q150" s="73">
        <f>P150/SUMIFS(FinParameters!$H$8:$H$39,FinParameters!$B$8:$B$39,Financials!$E150,FinParameters!$C$8:$C$39,Financials!$F150)</f>
        <v>11252649.931999873</v>
      </c>
      <c r="R150" s="73">
        <f t="shared" si="47"/>
        <v>-25277493.518286623</v>
      </c>
      <c r="S150" s="12">
        <f t="shared" si="36"/>
        <v>-0.59673295193295406</v>
      </c>
      <c r="T150" s="114">
        <f t="shared" si="37"/>
        <v>63085509.717595197</v>
      </c>
      <c r="U150" s="73">
        <f>T150/SUMIFS(FinParameters!$L$8:$L$39,FinParameters!$B$8:$B$39,Financials!$E150,FinParameters!$C$8:$C$39,Financials!$F150)</f>
        <v>57152358.206176579</v>
      </c>
      <c r="V150" s="73">
        <f t="shared" si="38"/>
        <v>57152358.206176579</v>
      </c>
      <c r="W150" s="12"/>
      <c r="X150" s="73">
        <f t="shared" si="39"/>
        <v>80167824.613452718</v>
      </c>
      <c r="Y150" s="73">
        <f t="shared" si="40"/>
        <v>68405008.138176456</v>
      </c>
      <c r="Z150" s="73">
        <f t="shared" si="40"/>
        <v>31874864.687889956</v>
      </c>
      <c r="AA150" s="12">
        <f t="shared" si="41"/>
        <v>0.75247896251690272</v>
      </c>
      <c r="AB150" s="114">
        <f t="shared" si="42"/>
        <v>-20385786.048281975</v>
      </c>
      <c r="AC150" s="73">
        <f>AB150/SUMIFS(FinParameters!$L$8:$L$39,FinParameters!$B$8:$B$39,Financials!$E150,FinParameters!$C$8:$C$39,Financials!$F150)</f>
        <v>-18468516.015190907</v>
      </c>
      <c r="AD150" s="73">
        <f t="shared" si="43"/>
        <v>-18468516.015190907</v>
      </c>
      <c r="AE150" s="12"/>
      <c r="AF150" s="73">
        <f t="shared" si="44"/>
        <v>59782038.565170743</v>
      </c>
      <c r="AG150" s="73">
        <f t="shared" si="45"/>
        <v>49936492.122985549</v>
      </c>
      <c r="AH150" s="73">
        <f t="shared" si="45"/>
        <v>13406348.672699049</v>
      </c>
      <c r="AI150" s="12">
        <f t="shared" si="46"/>
        <v>0.31648747184188403</v>
      </c>
      <c r="AL150" s="73">
        <f>Summary!G150</f>
        <v>12814810.71424228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-7308376.0428715236</v>
      </c>
      <c r="AN150" s="20">
        <f>Summary!I150</f>
        <v>7730988.8790378468</v>
      </c>
      <c r="AP150" s="12">
        <v>1</v>
      </c>
    </row>
    <row r="151" spans="1:42" x14ac:dyDescent="0.3">
      <c r="A151">
        <v>147</v>
      </c>
      <c r="B151" t="str">
        <f>Summary!B151</f>
        <v>MarinusPortlandSnowy</v>
      </c>
      <c r="C151" t="str">
        <f>Summary!C151</f>
        <v>Wind</v>
      </c>
      <c r="D151" s="104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44452385.133129254</v>
      </c>
      <c r="H151" s="73">
        <f>SUMIFS(AM$5:AM151,$F$5:$F151,$F151,$D$5:$D151,$D151)</f>
        <v>-8318673.1332420213</v>
      </c>
      <c r="I151" s="20">
        <f>SUMIFS(AN$5:AN151,$F$5:$F151,$F151,$D$5:$D151,$D151)</f>
        <v>17182116.212310441</v>
      </c>
      <c r="J151" s="73">
        <f t="shared" si="32"/>
        <v>17182116.212310441</v>
      </c>
      <c r="K151" s="73">
        <f t="shared" si="33"/>
        <v>61634501.345439695</v>
      </c>
      <c r="L151" s="73">
        <f t="shared" si="34"/>
        <v>53315828.212197676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13255647.462310441</v>
      </c>
      <c r="Q151" s="73">
        <f>P151/SUMIFS(FinParameters!$H$8:$H$39,FinParameters!$B$8:$B$39,Financials!$E151,FinParameters!$C$8:$C$39,Financials!$F151)</f>
        <v>8731905.5657704547</v>
      </c>
      <c r="R151" s="73">
        <f t="shared" si="47"/>
        <v>-29104160.95183371</v>
      </c>
      <c r="S151" s="12">
        <f t="shared" si="36"/>
        <v>-0.68707017433335904</v>
      </c>
      <c r="T151" s="114">
        <f t="shared" si="37"/>
        <v>44452385.133129254</v>
      </c>
      <c r="U151" s="73">
        <f>T151/SUMIFS(FinParameters!$L$8:$L$39,FinParameters!$B$8:$B$39,Financials!$E151,FinParameters!$C$8:$C$39,Financials!$F151)</f>
        <v>40271666.974245489</v>
      </c>
      <c r="V151" s="73">
        <f t="shared" si="38"/>
        <v>40271666.974245489</v>
      </c>
      <c r="W151" s="12"/>
      <c r="X151" s="73">
        <f t="shared" si="39"/>
        <v>57708032.595439695</v>
      </c>
      <c r="Y151" s="73">
        <f t="shared" si="40"/>
        <v>49003572.540015943</v>
      </c>
      <c r="Z151" s="73">
        <f t="shared" si="40"/>
        <v>11167506.022411779</v>
      </c>
      <c r="AA151" s="12">
        <f t="shared" si="41"/>
        <v>0.26363447901437848</v>
      </c>
      <c r="AB151" s="114">
        <f t="shared" si="42"/>
        <v>-8318673.1332420213</v>
      </c>
      <c r="AC151" s="73">
        <f>AB151/SUMIFS(FinParameters!$L$8:$L$39,FinParameters!$B$8:$B$39,Financials!$E151,FinParameters!$C$8:$C$39,Financials!$F151)</f>
        <v>-7536307.2889390076</v>
      </c>
      <c r="AD151" s="73">
        <f t="shared" si="43"/>
        <v>-7536307.2889390076</v>
      </c>
      <c r="AE151" s="12"/>
      <c r="AF151" s="73">
        <f t="shared" si="44"/>
        <v>49389359.462197676</v>
      </c>
      <c r="AG151" s="73">
        <f t="shared" si="45"/>
        <v>41467265.251076937</v>
      </c>
      <c r="AH151" s="73">
        <f t="shared" si="45"/>
        <v>3631198.733472771</v>
      </c>
      <c r="AI151" s="12">
        <f t="shared" si="46"/>
        <v>8.5722737411161085E-2</v>
      </c>
      <c r="AL151" s="73">
        <f>Summary!G151</f>
        <v>7218284.8792932946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-3038348.1451695515</v>
      </c>
      <c r="AN151" s="20">
        <f>Summary!I151</f>
        <v>6388341.4487166665</v>
      </c>
      <c r="AP151" s="12">
        <v>1</v>
      </c>
    </row>
    <row r="152" spans="1:42" x14ac:dyDescent="0.3">
      <c r="A152">
        <v>148</v>
      </c>
      <c r="B152" t="str">
        <f>Summary!B152</f>
        <v>MarinusPortlandSnowy</v>
      </c>
      <c r="C152" t="str">
        <f>Summary!C152</f>
        <v>Wind</v>
      </c>
      <c r="D152" s="104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29604488.17694762</v>
      </c>
      <c r="H152" s="73">
        <f>SUMIFS(AM$5:AM152,$F$5:$F152,$F152,$D$5:$D152,$D152)</f>
        <v>49367.273380013226</v>
      </c>
      <c r="I152" s="20">
        <f>SUMIFS(AN$5:AN152,$F$5:$F152,$F152,$D$5:$D152,$D152)</f>
        <v>14767829.96997191</v>
      </c>
      <c r="J152" s="73">
        <f t="shared" si="32"/>
        <v>14767829.96997191</v>
      </c>
      <c r="K152" s="73">
        <f t="shared" si="33"/>
        <v>44372318.146919534</v>
      </c>
      <c r="L152" s="73">
        <f t="shared" si="34"/>
        <v>44421685.420299545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10841361.21997191</v>
      </c>
      <c r="Q152" s="73">
        <f>P152/SUMIFS(FinParameters!$H$8:$H$39,FinParameters!$B$8:$B$39,Financials!$E152,FinParameters!$C$8:$C$39,Financials!$F152)</f>
        <v>7141540.4374899231</v>
      </c>
      <c r="R152" s="73">
        <f t="shared" si="47"/>
        <v>-31518447.194172241</v>
      </c>
      <c r="S152" s="12">
        <f t="shared" si="36"/>
        <v>-0.74406491375083916</v>
      </c>
      <c r="T152" s="114">
        <f t="shared" si="37"/>
        <v>29604488.17694762</v>
      </c>
      <c r="U152" s="73">
        <f>T152/SUMIFS(FinParameters!$L$8:$L$39,FinParameters!$B$8:$B$39,Financials!$E152,FinParameters!$C$8:$C$39,Financials!$F152)</f>
        <v>26820205.152872421</v>
      </c>
      <c r="V152" s="73">
        <f t="shared" si="38"/>
        <v>26820205.152872421</v>
      </c>
      <c r="W152" s="12"/>
      <c r="X152" s="73">
        <f t="shared" si="39"/>
        <v>40445849.396919534</v>
      </c>
      <c r="Y152" s="73">
        <f t="shared" si="40"/>
        <v>33961745.59036234</v>
      </c>
      <c r="Z152" s="73">
        <f t="shared" si="40"/>
        <v>-4698242.0412998199</v>
      </c>
      <c r="AA152" s="12">
        <f t="shared" si="41"/>
        <v>-0.11091273112866709</v>
      </c>
      <c r="AB152" s="114">
        <f t="shared" si="42"/>
        <v>49367.273380013226</v>
      </c>
      <c r="AC152" s="73">
        <f>AB152/SUMIFS(FinParameters!$L$8:$L$39,FinParameters!$B$8:$B$39,Financials!$E152,FinParameters!$C$8:$C$39,Financials!$F152)</f>
        <v>44724.313150628761</v>
      </c>
      <c r="AD152" s="73">
        <f t="shared" si="43"/>
        <v>44724.313150628761</v>
      </c>
      <c r="AE152" s="12"/>
      <c r="AF152" s="73">
        <f t="shared" si="44"/>
        <v>40495216.670299545</v>
      </c>
      <c r="AG152" s="73">
        <f t="shared" si="45"/>
        <v>34006469.90351297</v>
      </c>
      <c r="AH152" s="73">
        <f t="shared" si="45"/>
        <v>-4653517.7281491915</v>
      </c>
      <c r="AI152" s="12">
        <f t="shared" si="46"/>
        <v>-0.10985691159536404</v>
      </c>
      <c r="AL152" s="73">
        <f>Summary!G152</f>
        <v>3378289.3586946107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49719.333029153342</v>
      </c>
      <c r="AN152" s="20">
        <f>Summary!I152</f>
        <v>5521884.1697053621</v>
      </c>
      <c r="AP152" s="12">
        <v>1</v>
      </c>
    </row>
    <row r="153" spans="1:42" x14ac:dyDescent="0.3">
      <c r="A153">
        <v>149</v>
      </c>
      <c r="B153" t="str">
        <f>Summary!B153</f>
        <v>MarinusPortlandSnowy</v>
      </c>
      <c r="C153" t="str">
        <f>Summary!C153</f>
        <v>Wind</v>
      </c>
      <c r="D153" s="104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20903611.202221569</v>
      </c>
      <c r="H153" s="73">
        <f>SUMIFS(AM$5:AM153,$F$5:$F153,$F153,$D$5:$D153,$D153)</f>
        <v>7661252.4578123968</v>
      </c>
      <c r="I153" s="20">
        <f>SUMIFS(AN$5:AN153,$F$5:$F153,$F153,$D$5:$D153,$D153)</f>
        <v>12542654.095131978</v>
      </c>
      <c r="J153" s="73">
        <f t="shared" si="32"/>
        <v>12542654.095131978</v>
      </c>
      <c r="K153" s="73">
        <f t="shared" si="33"/>
        <v>33446265.297353547</v>
      </c>
      <c r="L153" s="73">
        <f t="shared" si="34"/>
        <v>41107517.755165942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8616185.3451319784</v>
      </c>
      <c r="Q153" s="73">
        <f>P153/SUMIFS(FinParameters!$H$8:$H$39,FinParameters!$B$8:$B$39,Financials!$E153,FinParameters!$C$8:$C$39,Financials!$F153)</f>
        <v>5675748.1658126619</v>
      </c>
      <c r="R153" s="73">
        <f t="shared" si="47"/>
        <v>-33743623.069012173</v>
      </c>
      <c r="S153" s="12">
        <f t="shared" si="36"/>
        <v>-0.79659527113784134</v>
      </c>
      <c r="T153" s="114">
        <f t="shared" si="37"/>
        <v>20903611.202221569</v>
      </c>
      <c r="U153" s="73">
        <f>T153/SUMIFS(FinParameters!$L$8:$L$39,FinParameters!$B$8:$B$39,Financials!$E153,FinParameters!$C$8:$C$39,Financials!$F153)</f>
        <v>18937640.047296014</v>
      </c>
      <c r="V153" s="73">
        <f t="shared" si="38"/>
        <v>18937640.047296014</v>
      </c>
      <c r="W153" s="12"/>
      <c r="X153" s="73">
        <f t="shared" si="39"/>
        <v>29519796.547353547</v>
      </c>
      <c r="Y153" s="73">
        <f t="shared" si="40"/>
        <v>24613388.213108674</v>
      </c>
      <c r="Z153" s="73">
        <f t="shared" si="40"/>
        <v>-14805983.021716159</v>
      </c>
      <c r="AA153" s="12">
        <f t="shared" si="41"/>
        <v>-0.34952903650934286</v>
      </c>
      <c r="AB153" s="114">
        <f t="shared" si="42"/>
        <v>7661252.4578123968</v>
      </c>
      <c r="AC153" s="73">
        <f>AB153/SUMIFS(FinParameters!$L$8:$L$39,FinParameters!$B$8:$B$39,Financials!$E153,FinParameters!$C$8:$C$39,Financials!$F153)</f>
        <v>6940716.6041288488</v>
      </c>
      <c r="AD153" s="73">
        <f t="shared" si="43"/>
        <v>6940716.6041288488</v>
      </c>
      <c r="AE153" s="12"/>
      <c r="AF153" s="73">
        <f t="shared" si="44"/>
        <v>37181049.005165942</v>
      </c>
      <c r="AG153" s="73">
        <f t="shared" si="45"/>
        <v>31554104.817237522</v>
      </c>
      <c r="AH153" s="73">
        <f t="shared" si="45"/>
        <v>-7865266.4175873101</v>
      </c>
      <c r="AI153" s="12">
        <f t="shared" si="46"/>
        <v>-0.18567757296468457</v>
      </c>
      <c r="AL153" s="73">
        <f>Summary!G153</f>
        <v>893047.68047220027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2826147.0563919577</v>
      </c>
      <c r="AN153" s="20">
        <f>Summary!I153</f>
        <v>4709052.5751487203</v>
      </c>
      <c r="AP153" s="12">
        <v>1</v>
      </c>
    </row>
    <row r="154" spans="1:42" x14ac:dyDescent="0.3">
      <c r="A154">
        <v>150</v>
      </c>
      <c r="B154" t="str">
        <f>Summary!B154</f>
        <v>MarinusPortlandSnowy</v>
      </c>
      <c r="C154" t="str">
        <f>Summary!C154</f>
        <v>Wind</v>
      </c>
      <c r="D154" s="104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10343955.02060969</v>
      </c>
      <c r="H154" s="73">
        <f>SUMIFS(AM$5:AM154,$F$5:$F154,$F154,$D$5:$D154,$D154)</f>
        <v>17860208.132134981</v>
      </c>
      <c r="I154" s="20">
        <f>SUMIFS(AN$5:AN154,$F$5:$F154,$F154,$D$5:$D154,$D154)</f>
        <v>9922146.5293550082</v>
      </c>
      <c r="J154" s="73">
        <f t="shared" si="32"/>
        <v>9922146.5293550082</v>
      </c>
      <c r="K154" s="73">
        <f t="shared" si="33"/>
        <v>20266101.549964696</v>
      </c>
      <c r="L154" s="73">
        <f t="shared" si="34"/>
        <v>38126309.682099685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5995677.7793550082</v>
      </c>
      <c r="Q154" s="73">
        <f>P154/SUMIFS(FinParameters!$H$8:$H$39,FinParameters!$B$8:$B$39,Financials!$E154,FinParameters!$C$8:$C$39,Financials!$F154)</f>
        <v>3949538.6642540554</v>
      </c>
      <c r="R154" s="73">
        <f t="shared" si="47"/>
        <v>-36364130.634789146</v>
      </c>
      <c r="S154" s="12">
        <f t="shared" si="36"/>
        <v>-0.85845833577110753</v>
      </c>
      <c r="T154" s="114">
        <f t="shared" si="37"/>
        <v>10343955.02060969</v>
      </c>
      <c r="U154" s="73">
        <f>T154/SUMIFS(FinParameters!$L$8:$L$39,FinParameters!$B$8:$B$39,Financials!$E154,FinParameters!$C$8:$C$39,Financials!$F154)</f>
        <v>9371112.7207010109</v>
      </c>
      <c r="V154" s="73">
        <f t="shared" si="38"/>
        <v>9371112.7207010109</v>
      </c>
      <c r="W154" s="12"/>
      <c r="X154" s="73">
        <f t="shared" si="39"/>
        <v>16339632.799964696</v>
      </c>
      <c r="Y154" s="73">
        <f t="shared" si="40"/>
        <v>13320651.384955067</v>
      </c>
      <c r="Z154" s="73">
        <f t="shared" si="40"/>
        <v>-26993017.914088137</v>
      </c>
      <c r="AA154" s="12">
        <f t="shared" si="41"/>
        <v>-0.63723182244315901</v>
      </c>
      <c r="AB154" s="114">
        <f t="shared" si="42"/>
        <v>17860208.132134981</v>
      </c>
      <c r="AC154" s="73">
        <f>AB154/SUMIFS(FinParameters!$L$8:$L$39,FinParameters!$B$8:$B$39,Financials!$E154,FinParameters!$C$8:$C$39,Financials!$F154)</f>
        <v>16180467.073565515</v>
      </c>
      <c r="AD154" s="73">
        <f t="shared" si="43"/>
        <v>16180467.073565515</v>
      </c>
      <c r="AE154" s="12"/>
      <c r="AF154" s="73">
        <f t="shared" si="44"/>
        <v>34199840.932099678</v>
      </c>
      <c r="AG154" s="73">
        <f t="shared" si="45"/>
        <v>29501118.458520584</v>
      </c>
      <c r="AH154" s="73">
        <f t="shared" si="45"/>
        <v>-10812550.840522623</v>
      </c>
      <c r="AI154" s="12">
        <f t="shared" si="46"/>
        <v>-0.25525495145800181</v>
      </c>
      <c r="AL154" s="73">
        <f>Summary!G154</f>
        <v>-2209087.8546852884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6652050.2680542292</v>
      </c>
      <c r="AN154" s="20">
        <f>Summary!I154</f>
        <v>3733560.4951521391</v>
      </c>
      <c r="AP154" s="12">
        <v>1</v>
      </c>
    </row>
    <row r="155" spans="1:42" x14ac:dyDescent="0.3">
      <c r="A155">
        <v>151</v>
      </c>
      <c r="B155" t="str">
        <f>Summary!B155</f>
        <v>MarinusPortlandSnowy</v>
      </c>
      <c r="C155" t="str">
        <f>Summary!C155</f>
        <v>Wind</v>
      </c>
      <c r="D155" s="104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-6020884.1564858928</v>
      </c>
      <c r="H155" s="73">
        <f>SUMIFS(AM$5:AM155,$F$5:$F155,$F155,$D$5:$D155,$D155)</f>
        <v>37707236.946567953</v>
      </c>
      <c r="I155" s="20">
        <f>SUMIFS(AN$5:AN155,$F$5:$F155,$F155,$D$5:$D155,$D155)</f>
        <v>5396084.8541244427</v>
      </c>
      <c r="J155" s="73">
        <f t="shared" si="32"/>
        <v>5396084.8541244427</v>
      </c>
      <c r="K155" s="73">
        <f t="shared" si="33"/>
        <v>-624799.30236145016</v>
      </c>
      <c r="L155" s="73">
        <f t="shared" si="34"/>
        <v>37082437.644206502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1469616.1041244427</v>
      </c>
      <c r="Q155" s="73">
        <f>P155/SUMIFS(FinParameters!$H$8:$H$39,FinParameters!$B$8:$B$39,Financials!$E155,FinParameters!$C$8:$C$39,Financials!$F155)</f>
        <v>968081.64788907405</v>
      </c>
      <c r="R155" s="73">
        <f t="shared" si="47"/>
        <v>-40890192.310019709</v>
      </c>
      <c r="S155" s="12">
        <f t="shared" si="36"/>
        <v>-0.96530635621020111</v>
      </c>
      <c r="T155" s="114">
        <f t="shared" si="37"/>
        <v>-6020884.1564858928</v>
      </c>
      <c r="U155" s="73">
        <f>T155/SUMIFS(FinParameters!$L$8:$L$39,FinParameters!$B$8:$B$39,Financials!$E155,FinParameters!$C$8:$C$39,Financials!$F155)</f>
        <v>-5454623.8838330237</v>
      </c>
      <c r="V155" s="73">
        <f t="shared" si="38"/>
        <v>-5454623.8838330237</v>
      </c>
      <c r="W155" s="12"/>
      <c r="X155" s="73">
        <f t="shared" si="39"/>
        <v>-4551268.0523614502</v>
      </c>
      <c r="Y155" s="73">
        <f t="shared" si="40"/>
        <v>-4486542.2359439498</v>
      </c>
      <c r="Z155" s="73">
        <f t="shared" si="40"/>
        <v>-46344816.19385273</v>
      </c>
      <c r="AA155" s="12">
        <f t="shared" si="41"/>
        <v>-1.0940752078184084</v>
      </c>
      <c r="AB155" s="114">
        <f t="shared" si="42"/>
        <v>37707236.946567953</v>
      </c>
      <c r="AC155" s="73">
        <f>AB155/SUMIFS(FinParameters!$L$8:$L$39,FinParameters!$B$8:$B$39,Financials!$E155,FinParameters!$C$8:$C$39,Financials!$F155)</f>
        <v>34160895.625360385</v>
      </c>
      <c r="AD155" s="73">
        <f t="shared" si="43"/>
        <v>34160895.625360385</v>
      </c>
      <c r="AE155" s="12"/>
      <c r="AF155" s="73">
        <f t="shared" si="44"/>
        <v>33155968.894206502</v>
      </c>
      <c r="AG155" s="73">
        <f t="shared" si="45"/>
        <v>29674353.389416434</v>
      </c>
      <c r="AH155" s="73">
        <f t="shared" si="45"/>
        <v>-12183920.568492346</v>
      </c>
      <c r="AI155" s="12">
        <f t="shared" si="46"/>
        <v>-0.28762926520753745</v>
      </c>
      <c r="AL155" s="73">
        <f>Summary!G155</f>
        <v>-6993263.6765145119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13130612.239259241</v>
      </c>
      <c r="AN155" s="20">
        <f>Summary!I155</f>
        <v>2192743.3980308427</v>
      </c>
      <c r="AP155" s="12">
        <v>1</v>
      </c>
    </row>
    <row r="156" spans="1:42" x14ac:dyDescent="0.3">
      <c r="A156">
        <v>152</v>
      </c>
      <c r="B156" t="str">
        <f>Summary!B156</f>
        <v>MarinusPortlandSnowy</v>
      </c>
      <c r="C156" t="str">
        <f>Summary!C156</f>
        <v>Wind</v>
      </c>
      <c r="D156" s="104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33150694.877183214</v>
      </c>
      <c r="H156" s="73">
        <f>SUMIFS(AM$5:AM156,$F$5:$F156,$F156,$D$5:$D156,$D156)</f>
        <v>-530884.14553216146</v>
      </c>
      <c r="I156" s="20">
        <f>SUMIFS(AN$5:AN156,$F$5:$F156,$F156,$D$5:$D156,$D156)</f>
        <v>15017155.683695549</v>
      </c>
      <c r="J156" s="73">
        <f t="shared" si="32"/>
        <v>15017155.683695549</v>
      </c>
      <c r="K156" s="73">
        <f t="shared" si="33"/>
        <v>48167850.560878761</v>
      </c>
      <c r="L156" s="73">
        <f t="shared" si="34"/>
        <v>47636966.4153466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11090686.933695549</v>
      </c>
      <c r="Q156" s="73">
        <f>P156/SUMIFS(FinParameters!$H$8:$H$39,FinParameters!$B$8:$B$39,Financials!$E156,FinParameters!$C$8:$C$39,Financials!$F156)</f>
        <v>7305779.0077704936</v>
      </c>
      <c r="R156" s="73">
        <f t="shared" si="47"/>
        <v>-31269121.480448604</v>
      </c>
      <c r="S156" s="12">
        <f t="shared" si="36"/>
        <v>-0.73817901097984395</v>
      </c>
      <c r="T156" s="114">
        <f t="shared" si="37"/>
        <v>33150694.877183214</v>
      </c>
      <c r="U156" s="73">
        <f>T156/SUMIFS(FinParameters!$L$8:$L$39,FinParameters!$B$8:$B$39,Financials!$E156,FinParameters!$C$8:$C$39,Financials!$F156)</f>
        <v>30032893.399544068</v>
      </c>
      <c r="V156" s="73">
        <f t="shared" si="38"/>
        <v>30032893.399544068</v>
      </c>
      <c r="W156" s="12"/>
      <c r="X156" s="73">
        <f t="shared" si="39"/>
        <v>44241381.810878761</v>
      </c>
      <c r="Y156" s="73">
        <f t="shared" si="40"/>
        <v>37338672.407314561</v>
      </c>
      <c r="Z156" s="73">
        <f t="shared" si="40"/>
        <v>-1236228.0809045359</v>
      </c>
      <c r="AA156" s="12">
        <f t="shared" si="41"/>
        <v>-2.9183986594513333E-2</v>
      </c>
      <c r="AB156" s="114">
        <f t="shared" si="42"/>
        <v>-530884.14553216146</v>
      </c>
      <c r="AC156" s="73">
        <f>AB156/SUMIFS(FinParameters!$L$8:$L$39,FinParameters!$B$8:$B$39,Financials!$E156,FinParameters!$C$8:$C$39,Financials!$F156)</f>
        <v>-480954.83395882865</v>
      </c>
      <c r="AD156" s="73">
        <f t="shared" si="43"/>
        <v>-480954.83395882865</v>
      </c>
      <c r="AE156" s="12"/>
      <c r="AF156" s="73">
        <f t="shared" si="44"/>
        <v>43710497.6653466</v>
      </c>
      <c r="AG156" s="73">
        <f t="shared" si="45"/>
        <v>36857717.573355734</v>
      </c>
      <c r="AH156" s="73">
        <f t="shared" si="45"/>
        <v>-1717182.9148633645</v>
      </c>
      <c r="AI156" s="12">
        <f t="shared" si="46"/>
        <v>-4.0538023639643955E-2</v>
      </c>
      <c r="AL156" s="73">
        <f>Summary!G156</f>
        <v>4220054.735712192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-149304.86821835343</v>
      </c>
      <c r="AN156" s="20">
        <f>Summary!I156</f>
        <v>5593784.7715639081</v>
      </c>
      <c r="AP156" s="12">
        <v>1</v>
      </c>
    </row>
    <row r="157" spans="1:42" x14ac:dyDescent="0.3">
      <c r="A157">
        <v>153</v>
      </c>
      <c r="B157" t="str">
        <f>Summary!B157</f>
        <v>MarinusPortlandSnowy</v>
      </c>
      <c r="C157" t="str">
        <f>Summary!C157</f>
        <v>Wind</v>
      </c>
      <c r="D157" s="104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108535062.17561491</v>
      </c>
      <c r="H157" s="73">
        <f>SUMIFS(AM$5:AM157,$F$5:$F157,$F157,$D$5:$D157,$D157)</f>
        <v>-65745151.594736323</v>
      </c>
      <c r="I157" s="20">
        <f>SUMIFS(AN$5:AN157,$F$5:$F157,$F157,$D$5:$D157,$D157)</f>
        <v>39754470.521383628</v>
      </c>
      <c r="J157" s="73">
        <f t="shared" si="32"/>
        <v>39754470.521383628</v>
      </c>
      <c r="K157" s="73">
        <f t="shared" si="33"/>
        <v>148289532.69699854</v>
      </c>
      <c r="L157" s="73">
        <f t="shared" si="34"/>
        <v>82544381.102262214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34851090.052633628</v>
      </c>
      <c r="Q157" s="73">
        <f>P157/SUMIFS(FinParameters!$H$8:$H$39,FinParameters!$B$8:$B$39,Financials!$E157,FinParameters!$C$8:$C$39,Financials!$F157)</f>
        <v>20682425.676023848</v>
      </c>
      <c r="R157" s="73">
        <f t="shared" si="47"/>
        <v>-13862413.011132844</v>
      </c>
      <c r="S157" s="12">
        <f t="shared" si="36"/>
        <v>-0.28457023493027805</v>
      </c>
      <c r="T157" s="114">
        <f t="shared" si="37"/>
        <v>108535062.17561491</v>
      </c>
      <c r="U157" s="73">
        <f>T157/SUMIFS(FinParameters!$L$8:$L$39,FinParameters!$B$8:$B$39,Financials!$E157,FinParameters!$C$8:$C$39,Financials!$F157)</f>
        <v>95929180.059882775</v>
      </c>
      <c r="V157" s="73">
        <f t="shared" si="38"/>
        <v>95929180.059882775</v>
      </c>
      <c r="W157" s="12"/>
      <c r="X157" s="73">
        <f t="shared" si="39"/>
        <v>143386152.22824854</v>
      </c>
      <c r="Y157" s="73">
        <f t="shared" si="40"/>
        <v>116611605.73590663</v>
      </c>
      <c r="Z157" s="73">
        <f t="shared" si="40"/>
        <v>82066767.048749924</v>
      </c>
      <c r="AA157" s="12">
        <f t="shared" si="41"/>
        <v>1.6846821083945387</v>
      </c>
      <c r="AB157" s="114">
        <f t="shared" si="42"/>
        <v>-65745151.594736323</v>
      </c>
      <c r="AC157" s="73">
        <f>AB157/SUMIFS(FinParameters!$L$8:$L$39,FinParameters!$B$8:$B$39,Financials!$E157,FinParameters!$C$8:$C$39,Financials!$F157)</f>
        <v>-58109134.126545385</v>
      </c>
      <c r="AD157" s="73">
        <f t="shared" si="43"/>
        <v>-58109134.126545385</v>
      </c>
      <c r="AE157" s="12"/>
      <c r="AF157" s="73">
        <f t="shared" si="44"/>
        <v>77641000.633512214</v>
      </c>
      <c r="AG157" s="73">
        <f t="shared" si="45"/>
        <v>58502471.609361246</v>
      </c>
      <c r="AH157" s="73">
        <f t="shared" si="45"/>
        <v>23957632.922204539</v>
      </c>
      <c r="AI157" s="12">
        <f t="shared" si="46"/>
        <v>0.4918068177286235</v>
      </c>
      <c r="AL157" s="73">
        <f>Summary!G157</f>
        <v>17868473.066819534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-16986378.143197462</v>
      </c>
      <c r="AN157" s="20">
        <f>Summary!I157</f>
        <v>10112512.361588769</v>
      </c>
      <c r="AP157" s="12">
        <v>1</v>
      </c>
    </row>
    <row r="158" spans="1:42" x14ac:dyDescent="0.3">
      <c r="A158">
        <v>154</v>
      </c>
      <c r="B158" t="str">
        <f>Summary!B158</f>
        <v>MarinusPortlandSnowy</v>
      </c>
      <c r="C158" t="str">
        <f>Summary!C158</f>
        <v>Wind</v>
      </c>
      <c r="D158" s="104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73046567.876522616</v>
      </c>
      <c r="H158" s="73">
        <f>SUMIFS(AM$5:AM158,$F$5:$F158,$F158,$D$5:$D158,$D158)</f>
        <v>-27646119.476197403</v>
      </c>
      <c r="I158" s="20">
        <f>SUMIFS(AN$5:AN158,$F$5:$F158,$F158,$D$5:$D158,$D158)</f>
        <v>28591412.283274032</v>
      </c>
      <c r="J158" s="73">
        <f t="shared" si="32"/>
        <v>28591412.283274032</v>
      </c>
      <c r="K158" s="73">
        <f t="shared" si="33"/>
        <v>101637980.15979666</v>
      </c>
      <c r="L158" s="73">
        <f t="shared" si="34"/>
        <v>73991860.683599234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23688031.814524032</v>
      </c>
      <c r="Q158" s="73">
        <f>P158/SUMIFS(FinParameters!$H$8:$H$39,FinParameters!$B$8:$B$39,Financials!$E158,FinParameters!$C$8:$C$39,Financials!$F158)</f>
        <v>14057693.939422674</v>
      </c>
      <c r="R158" s="73">
        <f t="shared" si="47"/>
        <v>-25025471.24924244</v>
      </c>
      <c r="S158" s="12">
        <f t="shared" si="36"/>
        <v>-0.51372760477693102</v>
      </c>
      <c r="T158" s="114">
        <f t="shared" si="37"/>
        <v>73046567.876522616</v>
      </c>
      <c r="U158" s="73">
        <f>T158/SUMIFS(FinParameters!$L$8:$L$39,FinParameters!$B$8:$B$39,Financials!$E158,FinParameters!$C$8:$C$39,Financials!$F158)</f>
        <v>64562522.212824136</v>
      </c>
      <c r="V158" s="73">
        <f t="shared" si="38"/>
        <v>64562522.212824136</v>
      </c>
      <c r="W158" s="12"/>
      <c r="X158" s="73">
        <f t="shared" si="39"/>
        <v>96734599.691046655</v>
      </c>
      <c r="Y158" s="73">
        <f t="shared" si="40"/>
        <v>78620216.152246803</v>
      </c>
      <c r="Z158" s="73">
        <f t="shared" si="40"/>
        <v>39537050.963581696</v>
      </c>
      <c r="AA158" s="12">
        <f t="shared" si="41"/>
        <v>0.81162405651318681</v>
      </c>
      <c r="AB158" s="114">
        <f t="shared" si="42"/>
        <v>-27646119.476197403</v>
      </c>
      <c r="AC158" s="73">
        <f>AB158/SUMIFS(FinParameters!$L$8:$L$39,FinParameters!$B$8:$B$39,Financials!$E158,FinParameters!$C$8:$C$39,Financials!$F158)</f>
        <v>-24435141.234802052</v>
      </c>
      <c r="AD158" s="73">
        <f t="shared" si="43"/>
        <v>-24435141.234802052</v>
      </c>
      <c r="AE158" s="12"/>
      <c r="AF158" s="73">
        <f t="shared" si="44"/>
        <v>69088480.214849249</v>
      </c>
      <c r="AG158" s="73">
        <f t="shared" si="45"/>
        <v>54185074.917444751</v>
      </c>
      <c r="AH158" s="73">
        <f t="shared" si="45"/>
        <v>15101909.728779644</v>
      </c>
      <c r="AI158" s="12">
        <f t="shared" si="46"/>
        <v>0.31001485787238686</v>
      </c>
      <c r="AL158" s="73">
        <f>Summary!G158</f>
        <v>9961058.1589274127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-7260333.4279154269</v>
      </c>
      <c r="AN158" s="20">
        <f>Summary!I158</f>
        <v>7582628.637416508</v>
      </c>
      <c r="AP158" s="12">
        <v>1</v>
      </c>
    </row>
    <row r="159" spans="1:42" x14ac:dyDescent="0.3">
      <c r="A159">
        <v>155</v>
      </c>
      <c r="B159" t="str">
        <f>Summary!B159</f>
        <v>MarinusPortlandSnowy</v>
      </c>
      <c r="C159" t="str">
        <f>Summary!C159</f>
        <v>Wind</v>
      </c>
      <c r="D159" s="104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48992276.144187681</v>
      </c>
      <c r="H159" s="73">
        <f>SUMIFS(AM$5:AM159,$F$5:$F159,$F159,$D$5:$D159,$D159)</f>
        <v>-11288457.720160324</v>
      </c>
      <c r="I159" s="20">
        <f>SUMIFS(AN$5:AN159,$F$5:$F159,$F159,$D$5:$D159,$D159)</f>
        <v>23466933.214403413</v>
      </c>
      <c r="J159" s="73">
        <f t="shared" si="32"/>
        <v>23466933.214403413</v>
      </c>
      <c r="K159" s="73">
        <f t="shared" si="33"/>
        <v>72459209.358591095</v>
      </c>
      <c r="L159" s="73">
        <f t="shared" si="34"/>
        <v>61170751.638430767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18563552.745653413</v>
      </c>
      <c r="Q159" s="73">
        <f>P159/SUMIFS(FinParameters!$H$8:$H$39,FinParameters!$B$8:$B$39,Financials!$E159,FinParameters!$C$8:$C$39,Financials!$F159)</f>
        <v>11016565.03039312</v>
      </c>
      <c r="R159" s="73">
        <f t="shared" si="47"/>
        <v>-30149950.318113059</v>
      </c>
      <c r="S159" s="12">
        <f t="shared" si="36"/>
        <v>-0.61892387986646058</v>
      </c>
      <c r="T159" s="114">
        <f t="shared" si="37"/>
        <v>48992276.144187681</v>
      </c>
      <c r="U159" s="73">
        <f>T159/SUMIFS(FinParameters!$L$8:$L$39,FinParameters!$B$8:$B$39,Financials!$E159,FinParameters!$C$8:$C$39,Financials!$F159)</f>
        <v>43302033.329789743</v>
      </c>
      <c r="V159" s="73">
        <f t="shared" si="38"/>
        <v>43302033.329789743</v>
      </c>
      <c r="W159" s="12"/>
      <c r="X159" s="73">
        <f t="shared" si="39"/>
        <v>67555828.889841095</v>
      </c>
      <c r="Y159" s="73">
        <f t="shared" si="40"/>
        <v>54318598.360182866</v>
      </c>
      <c r="Z159" s="73">
        <f t="shared" si="40"/>
        <v>13152083.011676684</v>
      </c>
      <c r="AA159" s="12">
        <f t="shared" si="41"/>
        <v>0.2699884464161913</v>
      </c>
      <c r="AB159" s="114">
        <f t="shared" si="42"/>
        <v>-11288457.720160324</v>
      </c>
      <c r="AC159" s="73">
        <f>AB159/SUMIFS(FinParameters!$L$8:$L$39,FinParameters!$B$8:$B$39,Financials!$E159,FinParameters!$C$8:$C$39,Financials!$F159)</f>
        <v>-9977351.7564624585</v>
      </c>
      <c r="AD159" s="73">
        <f t="shared" si="43"/>
        <v>-9977351.7564624585</v>
      </c>
      <c r="AE159" s="12"/>
      <c r="AF159" s="73">
        <f t="shared" si="44"/>
        <v>56267371.169680774</v>
      </c>
      <c r="AG159" s="73">
        <f t="shared" si="45"/>
        <v>44341246.603720412</v>
      </c>
      <c r="AH159" s="73">
        <f t="shared" si="45"/>
        <v>3174731.2552142255</v>
      </c>
      <c r="AI159" s="12">
        <f t="shared" si="46"/>
        <v>6.5171483378201528E-2</v>
      </c>
      <c r="AL159" s="73">
        <f>Summary!G159</f>
        <v>4539891.0110584283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-2969784.5869183023</v>
      </c>
      <c r="AN159" s="20">
        <f>Summary!I159</f>
        <v>6284817.0020929715</v>
      </c>
      <c r="AP159" s="12">
        <v>1</v>
      </c>
    </row>
    <row r="160" spans="1:42" x14ac:dyDescent="0.3">
      <c r="A160">
        <v>156</v>
      </c>
      <c r="B160" t="str">
        <f>Summary!B160</f>
        <v>MarinusPortlandSnowy</v>
      </c>
      <c r="C160" t="str">
        <f>Summary!C160</f>
        <v>Wind</v>
      </c>
      <c r="D160" s="104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31034666.338769529</v>
      </c>
      <c r="H160" s="73">
        <f>SUMIFS(AM$5:AM160,$F$5:$F160,$F160,$D$5:$D160,$D160)</f>
        <v>-24454.241944399459</v>
      </c>
      <c r="I160" s="20">
        <f>SUMIFS(AN$5:AN160,$F$5:$F160,$F160,$D$5:$D160,$D160)</f>
        <v>20186938.42533445</v>
      </c>
      <c r="J160" s="73">
        <f t="shared" si="32"/>
        <v>20186938.42533445</v>
      </c>
      <c r="K160" s="73">
        <f t="shared" si="33"/>
        <v>51221604.764103979</v>
      </c>
      <c r="L160" s="73">
        <f t="shared" si="34"/>
        <v>51197150.522159576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15283557.95658445</v>
      </c>
      <c r="Q160" s="73">
        <f>P160/SUMIFS(FinParameters!$H$8:$H$39,FinParameters!$B$8:$B$39,Financials!$E160,FinParameters!$C$8:$C$39,Financials!$F160)</f>
        <v>9070047.7667949926</v>
      </c>
      <c r="R160" s="73">
        <f t="shared" si="47"/>
        <v>-33429945.107182018</v>
      </c>
      <c r="S160" s="12">
        <f t="shared" si="36"/>
        <v>-0.68625623296731253</v>
      </c>
      <c r="T160" s="114">
        <f t="shared" si="37"/>
        <v>31034666.338769529</v>
      </c>
      <c r="U160" s="73">
        <f>T160/SUMIFS(FinParameters!$L$8:$L$39,FinParameters!$B$8:$B$39,Financials!$E160,FinParameters!$C$8:$C$39,Financials!$F160)</f>
        <v>27430122.908052206</v>
      </c>
      <c r="V160" s="73">
        <f t="shared" si="38"/>
        <v>27430122.908052206</v>
      </c>
      <c r="W160" s="12"/>
      <c r="X160" s="73">
        <f t="shared" si="39"/>
        <v>46318224.295353979</v>
      </c>
      <c r="Y160" s="73">
        <f t="shared" si="40"/>
        <v>36500170.674847201</v>
      </c>
      <c r="Z160" s="73">
        <f t="shared" si="40"/>
        <v>-5999822.1991298124</v>
      </c>
      <c r="AA160" s="12">
        <f t="shared" si="41"/>
        <v>-0.12316548434786108</v>
      </c>
      <c r="AB160" s="114">
        <f t="shared" si="42"/>
        <v>-24454.241944399459</v>
      </c>
      <c r="AC160" s="73">
        <f>AB160/SUMIFS(FinParameters!$L$8:$L$39,FinParameters!$B$8:$B$39,Financials!$E160,FinParameters!$C$8:$C$39,Financials!$F160)</f>
        <v>-21613.986592797959</v>
      </c>
      <c r="AD160" s="73">
        <f t="shared" si="43"/>
        <v>-21613.986592797959</v>
      </c>
      <c r="AE160" s="12"/>
      <c r="AF160" s="73">
        <f t="shared" si="44"/>
        <v>46293770.053409576</v>
      </c>
      <c r="AG160" s="73">
        <f t="shared" si="45"/>
        <v>36478556.688254401</v>
      </c>
      <c r="AH160" s="73">
        <f t="shared" si="45"/>
        <v>-6021436.18572261</v>
      </c>
      <c r="AI160" s="12">
        <f t="shared" si="46"/>
        <v>-0.123609180350682</v>
      </c>
      <c r="AL160" s="73">
        <f>Summary!G160</f>
        <v>1430178.1618219099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-73821.515324412685</v>
      </c>
      <c r="AN160" s="20">
        <f>Summary!I160</f>
        <v>5419108.4553625397</v>
      </c>
      <c r="AP160" s="12">
        <v>1</v>
      </c>
    </row>
    <row r="161" spans="1:42" x14ac:dyDescent="0.3">
      <c r="A161">
        <v>157</v>
      </c>
      <c r="B161" t="str">
        <f>Summary!B161</f>
        <v>MarinusPortlandSnowy</v>
      </c>
      <c r="C161" t="str">
        <f>Summary!C161</f>
        <v>Wind</v>
      </c>
      <c r="D161" s="104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20060551.789210334</v>
      </c>
      <c r="H161" s="73">
        <f>SUMIFS(AM$5:AM161,$F$5:$F161,$F161,$D$5:$D161,$D161)</f>
        <v>10346395.527306644</v>
      </c>
      <c r="I161" s="20">
        <f>SUMIFS(AN$5:AN161,$F$5:$F161,$F161,$D$5:$D161,$D161)</f>
        <v>17181797.605454739</v>
      </c>
      <c r="J161" s="73">
        <f t="shared" si="32"/>
        <v>17181797.605454739</v>
      </c>
      <c r="K161" s="73">
        <f t="shared" si="33"/>
        <v>37242349.394665077</v>
      </c>
      <c r="L161" s="73">
        <f t="shared" si="34"/>
        <v>47588744.921971723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12278417.136704739</v>
      </c>
      <c r="Q161" s="73">
        <f>P161/SUMIFS(FinParameters!$H$8:$H$39,FinParameters!$B$8:$B$39,Financials!$E161,FinParameters!$C$8:$C$39,Financials!$F161)</f>
        <v>7286642.9562343927</v>
      </c>
      <c r="R161" s="73">
        <f t="shared" si="47"/>
        <v>-36435085.927061729</v>
      </c>
      <c r="S161" s="12">
        <f t="shared" si="36"/>
        <v>-0.74794633182852466</v>
      </c>
      <c r="T161" s="114">
        <f t="shared" si="37"/>
        <v>20060551.789210334</v>
      </c>
      <c r="U161" s="73">
        <f>T161/SUMIFS(FinParameters!$L$8:$L$39,FinParameters!$B$8:$B$39,Financials!$E161,FinParameters!$C$8:$C$39,Financials!$F161)</f>
        <v>17730604.710706327</v>
      </c>
      <c r="V161" s="73">
        <f t="shared" si="38"/>
        <v>17730604.710706327</v>
      </c>
      <c r="W161" s="12"/>
      <c r="X161" s="73">
        <f t="shared" si="39"/>
        <v>32338968.925915077</v>
      </c>
      <c r="Y161" s="73">
        <f t="shared" si="40"/>
        <v>25017247.666940719</v>
      </c>
      <c r="Z161" s="73">
        <f t="shared" si="40"/>
        <v>-18704481.216355402</v>
      </c>
      <c r="AA161" s="12">
        <f t="shared" si="41"/>
        <v>-0.38396912642211434</v>
      </c>
      <c r="AB161" s="114">
        <f t="shared" si="42"/>
        <v>10346395.527306644</v>
      </c>
      <c r="AC161" s="73">
        <f>AB161/SUMIFS(FinParameters!$L$8:$L$39,FinParameters!$B$8:$B$39,Financials!$E161,FinParameters!$C$8:$C$39,Financials!$F161)</f>
        <v>9144706.0481139086</v>
      </c>
      <c r="AD161" s="73">
        <f t="shared" si="43"/>
        <v>9144706.0481139086</v>
      </c>
      <c r="AE161" s="12"/>
      <c r="AF161" s="73">
        <f t="shared" si="44"/>
        <v>42685364.453221723</v>
      </c>
      <c r="AG161" s="73">
        <f t="shared" si="45"/>
        <v>34161953.715054631</v>
      </c>
      <c r="AH161" s="73">
        <f t="shared" si="45"/>
        <v>-9559775.1682414934</v>
      </c>
      <c r="AI161" s="12">
        <f t="shared" si="46"/>
        <v>-0.19624487189368522</v>
      </c>
      <c r="AL161" s="73">
        <f>Summary!G161</f>
        <v>-843059.41301123507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2685143.0694942479</v>
      </c>
      <c r="AN161" s="20">
        <f>Summary!I161</f>
        <v>4639143.5103227599</v>
      </c>
      <c r="AP161" s="12">
        <v>1</v>
      </c>
    </row>
    <row r="162" spans="1:42" x14ac:dyDescent="0.3">
      <c r="A162">
        <v>158</v>
      </c>
      <c r="B162" t="str">
        <f>Summary!B162</f>
        <v>MarinusPortlandSnowy</v>
      </c>
      <c r="C162" t="str">
        <f>Summary!C162</f>
        <v>Wind</v>
      </c>
      <c r="D162" s="104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6039995.1753607225</v>
      </c>
      <c r="H162" s="73">
        <f>SUMIFS(AM$5:AM162,$F$5:$F162,$F162,$D$5:$D162,$D162)</f>
        <v>24420039.988888979</v>
      </c>
      <c r="I162" s="20">
        <f>SUMIFS(AN$5:AN162,$F$5:$F162,$F162,$D$5:$D162,$D162)</f>
        <v>13573346.670064256</v>
      </c>
      <c r="J162" s="73">
        <f t="shared" si="32"/>
        <v>13573346.670064256</v>
      </c>
      <c r="K162" s="73">
        <f t="shared" si="33"/>
        <v>19613341.84542498</v>
      </c>
      <c r="L162" s="73">
        <f t="shared" si="34"/>
        <v>44033381.834313959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8669966.2013142556</v>
      </c>
      <c r="Q162" s="73">
        <f>P162/SUMIFS(FinParameters!$H$8:$H$39,FinParameters!$B$8:$B$39,Financials!$E162,FinParameters!$C$8:$C$39,Financials!$F162)</f>
        <v>5145202.9563927613</v>
      </c>
      <c r="R162" s="73">
        <f t="shared" si="47"/>
        <v>-40043536.862452216</v>
      </c>
      <c r="S162" s="12">
        <f t="shared" si="36"/>
        <v>-0.82202129479448072</v>
      </c>
      <c r="T162" s="114">
        <f t="shared" si="37"/>
        <v>6039995.1753607225</v>
      </c>
      <c r="U162" s="73">
        <f>T162/SUMIFS(FinParameters!$L$8:$L$39,FinParameters!$B$8:$B$39,Financials!$E162,FinParameters!$C$8:$C$39,Financials!$F162)</f>
        <v>5338475.6328833718</v>
      </c>
      <c r="V162" s="73">
        <f t="shared" si="38"/>
        <v>5338475.6328833718</v>
      </c>
      <c r="W162" s="12"/>
      <c r="X162" s="73">
        <f t="shared" si="39"/>
        <v>14709961.37667498</v>
      </c>
      <c r="Y162" s="73">
        <f t="shared" si="40"/>
        <v>10483678.589276133</v>
      </c>
      <c r="Z162" s="73">
        <f t="shared" si="40"/>
        <v>-34705061.229568847</v>
      </c>
      <c r="AA162" s="12">
        <f t="shared" si="41"/>
        <v>-0.71243205778364094</v>
      </c>
      <c r="AB162" s="114">
        <f t="shared" si="42"/>
        <v>24420039.988888979</v>
      </c>
      <c r="AC162" s="73">
        <f>AB162/SUMIFS(FinParameters!$L$8:$L$39,FinParameters!$B$8:$B$39,Financials!$E162,FinParameters!$C$8:$C$39,Financials!$F162)</f>
        <v>21583757.047775391</v>
      </c>
      <c r="AD162" s="73">
        <f t="shared" si="43"/>
        <v>21583757.047775391</v>
      </c>
      <c r="AE162" s="12"/>
      <c r="AF162" s="73">
        <f t="shared" si="44"/>
        <v>39130001.365563959</v>
      </c>
      <c r="AG162" s="73">
        <f t="shared" si="45"/>
        <v>32067435.637051523</v>
      </c>
      <c r="AH162" s="73">
        <f t="shared" si="45"/>
        <v>-13121304.181793455</v>
      </c>
      <c r="AI162" s="12">
        <f t="shared" si="46"/>
        <v>-0.26935661277772477</v>
      </c>
      <c r="AL162" s="73">
        <f>Summary!G162</f>
        <v>-4303959.8452489674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6559831.8567539956</v>
      </c>
      <c r="AN162" s="20">
        <f>Summary!I162</f>
        <v>3651200.1407092484</v>
      </c>
      <c r="AP162" s="12">
        <v>1</v>
      </c>
    </row>
    <row r="163" spans="1:42" x14ac:dyDescent="0.3">
      <c r="A163">
        <v>159</v>
      </c>
      <c r="B163" t="str">
        <f>Summary!B163</f>
        <v>MarinusPortlandSnowy</v>
      </c>
      <c r="C163" t="str">
        <f>Summary!C163</f>
        <v>Wind</v>
      </c>
      <c r="D163" s="104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-13162386.437169567</v>
      </c>
      <c r="H163" s="73">
        <f>SUMIFS(AM$5:AM163,$F$5:$F163,$F163,$D$5:$D163,$D163)</f>
        <v>50163477.925568342</v>
      </c>
      <c r="I163" s="20">
        <f>SUMIFS(AN$5:AN163,$F$5:$F163,$F163,$D$5:$D163,$D163)</f>
        <v>7556002.9918413199</v>
      </c>
      <c r="J163" s="73">
        <f t="shared" si="32"/>
        <v>7556002.9918413199</v>
      </c>
      <c r="K163" s="73">
        <f t="shared" si="33"/>
        <v>-5606383.4453282468</v>
      </c>
      <c r="L163" s="73">
        <f t="shared" si="34"/>
        <v>44557094.480240092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2652622.5230913199</v>
      </c>
      <c r="Q163" s="73">
        <f>P163/SUMIFS(FinParameters!$H$8:$H$39,FinParameters!$B$8:$B$39,Financials!$E163,FinParameters!$C$8:$C$39,Financials!$F163)</f>
        <v>1574202.3591665884</v>
      </c>
      <c r="R163" s="73">
        <f t="shared" si="47"/>
        <v>-46060880.540675156</v>
      </c>
      <c r="S163" s="12">
        <f t="shared" si="36"/>
        <v>-0.94554646337753612</v>
      </c>
      <c r="T163" s="114">
        <f t="shared" si="37"/>
        <v>-13162386.437169567</v>
      </c>
      <c r="U163" s="73">
        <f>T163/SUMIFS(FinParameters!$L$8:$L$39,FinParameters!$B$8:$B$39,Financials!$E163,FinParameters!$C$8:$C$39,Financials!$F163)</f>
        <v>-11633631.687665679</v>
      </c>
      <c r="V163" s="73">
        <f t="shared" si="38"/>
        <v>-11633631.687665679</v>
      </c>
      <c r="W163" s="12"/>
      <c r="X163" s="73">
        <f t="shared" si="39"/>
        <v>-10509763.914078247</v>
      </c>
      <c r="Y163" s="73">
        <f t="shared" si="40"/>
        <v>-10059429.32849909</v>
      </c>
      <c r="Z163" s="73">
        <f t="shared" si="40"/>
        <v>-57694512.228340834</v>
      </c>
      <c r="AA163" s="12">
        <f t="shared" si="41"/>
        <v>-1.1843638539568409</v>
      </c>
      <c r="AB163" s="114">
        <f t="shared" si="42"/>
        <v>50163477.925568342</v>
      </c>
      <c r="AC163" s="73">
        <f>AB163/SUMIFS(FinParameters!$L$8:$L$39,FinParameters!$B$8:$B$39,Financials!$E163,FinParameters!$C$8:$C$39,Financials!$F163)</f>
        <v>44337205.045918949</v>
      </c>
      <c r="AD163" s="73">
        <f t="shared" si="43"/>
        <v>44337205.045918949</v>
      </c>
      <c r="AE163" s="12"/>
      <c r="AF163" s="73">
        <f t="shared" si="44"/>
        <v>39653714.011490092</v>
      </c>
      <c r="AG163" s="73">
        <f t="shared" si="45"/>
        <v>34277775.717419863</v>
      </c>
      <c r="AH163" s="73">
        <f t="shared" si="45"/>
        <v>-13357307.182421885</v>
      </c>
      <c r="AI163" s="12">
        <f t="shared" si="46"/>
        <v>-0.27420132699011679</v>
      </c>
      <c r="AL163" s="73">
        <f>Summary!G163</f>
        <v>-7141502.280683673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12456240.97900039</v>
      </c>
      <c r="AN163" s="20">
        <f>Summary!I163</f>
        <v>2159918.1377168777</v>
      </c>
      <c r="AP163" s="12">
        <v>1</v>
      </c>
    </row>
    <row r="164" spans="1:42" x14ac:dyDescent="0.3">
      <c r="A164">
        <v>160</v>
      </c>
      <c r="B164" t="str">
        <f>Summary!B164</f>
        <v>MarinusPortlandSnowy</v>
      </c>
      <c r="C164" t="str">
        <f>Summary!C164</f>
        <v>Wind</v>
      </c>
      <c r="D164" s="104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35155850.684817642</v>
      </c>
      <c r="H164" s="73">
        <f>SUMIFS(AM$5:AM164,$F$5:$F164,$F164,$D$5:$D164,$D164)</f>
        <v>-729080.35452336632</v>
      </c>
      <c r="I164" s="20">
        <f>SUMIFS(AN$5:AN164,$F$5:$F164,$F164,$D$5:$D164,$D164)</f>
        <v>20516713.069699027</v>
      </c>
      <c r="J164" s="73">
        <f t="shared" si="32"/>
        <v>20516713.069699027</v>
      </c>
      <c r="K164" s="73">
        <f t="shared" si="33"/>
        <v>55672563.754516669</v>
      </c>
      <c r="L164" s="73">
        <f t="shared" si="34"/>
        <v>54943483.3999933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15613332.600949027</v>
      </c>
      <c r="Q164" s="73">
        <f>P164/SUMIFS(FinParameters!$H$8:$H$39,FinParameters!$B$8:$B$39,Financials!$E164,FinParameters!$C$8:$C$39,Financials!$F164)</f>
        <v>9265752.9674531892</v>
      </c>
      <c r="R164" s="73">
        <f t="shared" si="47"/>
        <v>-33100170.462817445</v>
      </c>
      <c r="S164" s="12">
        <f t="shared" si="36"/>
        <v>-0.6794865567251237</v>
      </c>
      <c r="T164" s="114">
        <f t="shared" si="37"/>
        <v>35155850.684817642</v>
      </c>
      <c r="U164" s="73">
        <f>T164/SUMIFS(FinParameters!$L$8:$L$39,FinParameters!$B$8:$B$39,Financials!$E164,FinParameters!$C$8:$C$39,Financials!$F164)</f>
        <v>31072649.362336054</v>
      </c>
      <c r="V164" s="73">
        <f t="shared" si="38"/>
        <v>31072649.362336054</v>
      </c>
      <c r="W164" s="12"/>
      <c r="X164" s="73">
        <f t="shared" si="39"/>
        <v>50769183.285766669</v>
      </c>
      <c r="Y164" s="73">
        <f t="shared" si="40"/>
        <v>40338402.329789244</v>
      </c>
      <c r="Z164" s="73">
        <f t="shared" si="40"/>
        <v>-2027521.100481391</v>
      </c>
      <c r="AA164" s="12">
        <f t="shared" si="41"/>
        <v>-4.1621336446022887E-2</v>
      </c>
      <c r="AB164" s="114">
        <f t="shared" si="42"/>
        <v>-729080.35452336632</v>
      </c>
      <c r="AC164" s="73">
        <f>AB164/SUMIFS(FinParameters!$L$8:$L$39,FinParameters!$B$8:$B$39,Financials!$E164,FinParameters!$C$8:$C$39,Financials!$F164)</f>
        <v>-644400.79735734419</v>
      </c>
      <c r="AD164" s="73">
        <f t="shared" si="43"/>
        <v>-644400.79735734419</v>
      </c>
      <c r="AE164" s="12"/>
      <c r="AF164" s="73">
        <f t="shared" si="44"/>
        <v>50040102.9312433</v>
      </c>
      <c r="AG164" s="73">
        <f t="shared" si="45"/>
        <v>39694001.532431901</v>
      </c>
      <c r="AH164" s="73">
        <f t="shared" si="45"/>
        <v>-2671921.897838735</v>
      </c>
      <c r="AI164" s="12">
        <f t="shared" si="46"/>
        <v>-5.4849717835754125E-2</v>
      </c>
      <c r="AL164" s="73">
        <f>Summary!G164</f>
        <v>2005155.8076344277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-198196.20899120491</v>
      </c>
      <c r="AN164" s="20">
        <f>Summary!I164</f>
        <v>5499557.3860034766</v>
      </c>
      <c r="AP164" s="12">
        <v>1</v>
      </c>
    </row>
    <row r="165" spans="1:42" x14ac:dyDescent="0.3">
      <c r="A165">
        <v>161</v>
      </c>
      <c r="B165" t="str">
        <f>Summary!B165</f>
        <v>MarinusPortlandSnowy</v>
      </c>
      <c r="C165" t="str">
        <f>Summary!C165</f>
        <v>Wind</v>
      </c>
      <c r="D165" s="104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128733983.03996497</v>
      </c>
      <c r="H165" s="73">
        <f>SUMIFS(AM$5:AM165,$F$5:$F165,$F165,$D$5:$D165,$D165)</f>
        <v>-89102105.341359124</v>
      </c>
      <c r="I165" s="20">
        <f>SUMIFS(AN$5:AN165,$F$5:$F165,$F165,$D$5:$D165,$D165)</f>
        <v>51499353.009283461</v>
      </c>
      <c r="J165" s="73">
        <f t="shared" si="32"/>
        <v>51499353.009283461</v>
      </c>
      <c r="K165" s="73">
        <f t="shared" si="33"/>
        <v>180233336.04924843</v>
      </c>
      <c r="L165" s="73">
        <f t="shared" si="34"/>
        <v>91131230.707889318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45609638.028814711</v>
      </c>
      <c r="Q165" s="73">
        <f>P165/SUMIFS(FinParameters!$H$8:$H$39,FinParameters!$B$8:$B$39,Financials!$E165,FinParameters!$C$8:$C$39,Financials!$F165)</f>
        <v>24384775.00943264</v>
      </c>
      <c r="R165" s="73">
        <f t="shared" si="47"/>
        <v>-7976613.1955824792</v>
      </c>
      <c r="S165" s="12">
        <f t="shared" si="36"/>
        <v>-0.14885559286802322</v>
      </c>
      <c r="T165" s="114">
        <f t="shared" si="37"/>
        <v>128733983.03996497</v>
      </c>
      <c r="U165" s="73">
        <f>T165/SUMIFS(FinParameters!$L$8:$L$39,FinParameters!$B$8:$B$39,Financials!$E165,FinParameters!$C$8:$C$39,Financials!$F165)</f>
        <v>111006910.11797455</v>
      </c>
      <c r="V165" s="73">
        <f t="shared" si="38"/>
        <v>111006910.11797455</v>
      </c>
      <c r="W165" s="12"/>
      <c r="X165" s="73">
        <f t="shared" si="39"/>
        <v>174343621.06877968</v>
      </c>
      <c r="Y165" s="73">
        <f t="shared" si="40"/>
        <v>135391685.12740719</v>
      </c>
      <c r="Z165" s="73">
        <f t="shared" si="40"/>
        <v>103030296.92239207</v>
      </c>
      <c r="AA165" s="12">
        <f t="shared" si="41"/>
        <v>1.9227002182135031</v>
      </c>
      <c r="AB165" s="114">
        <f t="shared" si="42"/>
        <v>-89102105.341359124</v>
      </c>
      <c r="AC165" s="73">
        <f>AB165/SUMIFS(FinParameters!$L$8:$L$39,FinParameters!$B$8:$B$39,Financials!$E165,FinParameters!$C$8:$C$39,Financials!$F165)</f>
        <v>-76832466.186336711</v>
      </c>
      <c r="AD165" s="73">
        <f t="shared" si="43"/>
        <v>-76832466.186336711</v>
      </c>
      <c r="AE165" s="12"/>
      <c r="AF165" s="73">
        <f t="shared" si="44"/>
        <v>85241515.727420554</v>
      </c>
      <c r="AG165" s="73">
        <f t="shared" si="45"/>
        <v>58559218.941070482</v>
      </c>
      <c r="AH165" s="73">
        <f t="shared" si="45"/>
        <v>26197830.736055359</v>
      </c>
      <c r="AI165" s="12">
        <f t="shared" si="46"/>
        <v>0.48889090274946861</v>
      </c>
      <c r="AL165" s="73">
        <f>Summary!G165</f>
        <v>20198920.864350058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-23356953.746622801</v>
      </c>
      <c r="AN165" s="20">
        <f>Summary!I165</f>
        <v>11744882.487899832</v>
      </c>
      <c r="AP165" s="12">
        <v>1</v>
      </c>
    </row>
    <row r="166" spans="1:42" x14ac:dyDescent="0.3">
      <c r="A166">
        <v>162</v>
      </c>
      <c r="B166" t="str">
        <f>Summary!B166</f>
        <v>MarinusPortlandSnowy</v>
      </c>
      <c r="C166" t="str">
        <f>Summary!C166</f>
        <v>Wind</v>
      </c>
      <c r="D166" s="104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84579477.814597532</v>
      </c>
      <c r="H166" s="73">
        <f>SUMIFS(AM$5:AM166,$F$5:$F166,$F166,$D$5:$D166,$D166)</f>
        <v>-36679310.636873789</v>
      </c>
      <c r="I166" s="20">
        <f>SUMIFS(AN$5:AN166,$F$5:$F166,$F166,$D$5:$D166,$D166)</f>
        <v>37463239.326190412</v>
      </c>
      <c r="J166" s="73">
        <f t="shared" si="32"/>
        <v>37463239.326190412</v>
      </c>
      <c r="K166" s="73">
        <f t="shared" si="33"/>
        <v>122042717.14078794</v>
      </c>
      <c r="L166" s="73">
        <f t="shared" si="34"/>
        <v>85363406.503914148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31573524.345721662</v>
      </c>
      <c r="Q166" s="73">
        <f>P166/SUMIFS(FinParameters!$H$8:$H$39,FinParameters!$B$8:$B$39,Financials!$E166,FinParameters!$C$8:$C$39,Financials!$F166)</f>
        <v>16880495.454466444</v>
      </c>
      <c r="R166" s="73">
        <f t="shared" si="47"/>
        <v>-22012726.878675528</v>
      </c>
      <c r="S166" s="12">
        <f t="shared" si="36"/>
        <v>-0.41079057362111931</v>
      </c>
      <c r="T166" s="114">
        <f t="shared" si="37"/>
        <v>84579477.814597532</v>
      </c>
      <c r="U166" s="73">
        <f>T166/SUMIFS(FinParameters!$L$8:$L$39,FinParameters!$B$8:$B$39,Financials!$E166,FinParameters!$C$8:$C$39,Financials!$F166)</f>
        <v>72932618.644103482</v>
      </c>
      <c r="V166" s="73">
        <f t="shared" si="38"/>
        <v>72932618.644103482</v>
      </c>
      <c r="W166" s="12"/>
      <c r="X166" s="73">
        <f t="shared" si="39"/>
        <v>116153002.16031919</v>
      </c>
      <c r="Y166" s="73">
        <f t="shared" si="40"/>
        <v>89813114.09856993</v>
      </c>
      <c r="Z166" s="73">
        <f t="shared" si="40"/>
        <v>50919891.765427954</v>
      </c>
      <c r="AA166" s="12">
        <f t="shared" si="41"/>
        <v>0.95024172435941412</v>
      </c>
      <c r="AB166" s="114">
        <f t="shared" si="42"/>
        <v>-36679310.636873789</v>
      </c>
      <c r="AC166" s="73">
        <f>AB166/SUMIFS(FinParameters!$L$8:$L$39,FinParameters!$B$8:$B$39,Financials!$E166,FinParameters!$C$8:$C$39,Financials!$F166)</f>
        <v>-31628454.60776807</v>
      </c>
      <c r="AD166" s="73">
        <f t="shared" si="43"/>
        <v>-31628454.60776807</v>
      </c>
      <c r="AE166" s="12"/>
      <c r="AF166" s="73">
        <f t="shared" si="44"/>
        <v>79473691.523445398</v>
      </c>
      <c r="AG166" s="73">
        <f t="shared" si="45"/>
        <v>58184659.490801856</v>
      </c>
      <c r="AH166" s="73">
        <f t="shared" si="45"/>
        <v>19291437.157659885</v>
      </c>
      <c r="AI166" s="12">
        <f t="shared" si="46"/>
        <v>0.36000721671824509</v>
      </c>
      <c r="AL166" s="73">
        <f>Summary!G166</f>
        <v>11532909.938074911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-9033191.1606763843</v>
      </c>
      <c r="AN166" s="20">
        <f>Summary!I166</f>
        <v>8871827.042916378</v>
      </c>
      <c r="AP166" s="12">
        <v>1</v>
      </c>
    </row>
    <row r="167" spans="1:42" x14ac:dyDescent="0.3">
      <c r="A167">
        <v>163</v>
      </c>
      <c r="B167" t="str">
        <f>Summary!B167</f>
        <v>MarinusPortlandSnowy</v>
      </c>
      <c r="C167" t="str">
        <f>Summary!C167</f>
        <v>Wind</v>
      </c>
      <c r="D167" s="104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55318554.967590794</v>
      </c>
      <c r="H167" s="73">
        <f>SUMIFS(AM$5:AM167,$F$5:$F167,$F167,$D$5:$D167,$D167)</f>
        <v>-14914257.336336084</v>
      </c>
      <c r="I167" s="20">
        <f>SUMIFS(AN$5:AN167,$F$5:$F167,$F167,$D$5:$D167,$D167)</f>
        <v>30802882.700179443</v>
      </c>
      <c r="J167" s="73">
        <f t="shared" si="32"/>
        <v>30802882.700179443</v>
      </c>
      <c r="K167" s="73">
        <f t="shared" si="33"/>
        <v>86121437.667770237</v>
      </c>
      <c r="L167" s="73">
        <f t="shared" si="34"/>
        <v>71207180.33143416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24913167.719710693</v>
      </c>
      <c r="Q167" s="73">
        <f>P167/SUMIFS(FinParameters!$H$8:$H$39,FinParameters!$B$8:$B$39,Financials!$E167,FinParameters!$C$8:$C$39,Financials!$F167)</f>
        <v>13319596.819286417</v>
      </c>
      <c r="R167" s="73">
        <f t="shared" si="47"/>
        <v>-28673083.504686497</v>
      </c>
      <c r="S167" s="12">
        <f t="shared" si="36"/>
        <v>-0.53508284027213271</v>
      </c>
      <c r="T167" s="114">
        <f t="shared" si="37"/>
        <v>55318554.967590794</v>
      </c>
      <c r="U167" s="73">
        <f>T167/SUMIFS(FinParameters!$L$8:$L$39,FinParameters!$B$8:$B$39,Financials!$E167,FinParameters!$C$8:$C$39,Financials!$F167)</f>
        <v>47701016.578017443</v>
      </c>
      <c r="V167" s="73">
        <f t="shared" si="38"/>
        <v>47701016.578017443</v>
      </c>
      <c r="W167" s="12"/>
      <c r="X167" s="73">
        <f t="shared" si="39"/>
        <v>80231722.687301487</v>
      </c>
      <c r="Y167" s="73">
        <f t="shared" si="40"/>
        <v>61020613.397303864</v>
      </c>
      <c r="Z167" s="73">
        <f t="shared" si="40"/>
        <v>19027933.073330946</v>
      </c>
      <c r="AA167" s="12">
        <f t="shared" si="41"/>
        <v>0.35508983439893538</v>
      </c>
      <c r="AB167" s="114">
        <f t="shared" si="42"/>
        <v>-14914257.336336084</v>
      </c>
      <c r="AC167" s="73">
        <f>AB167/SUMIFS(FinParameters!$L$8:$L$39,FinParameters!$B$8:$B$39,Financials!$E167,FinParameters!$C$8:$C$39,Financials!$F167)</f>
        <v>-12860517.359251069</v>
      </c>
      <c r="AD167" s="73">
        <f t="shared" si="43"/>
        <v>-12860517.359251069</v>
      </c>
      <c r="AE167" s="12"/>
      <c r="AF167" s="73">
        <f t="shared" si="44"/>
        <v>65317465.350965403</v>
      </c>
      <c r="AG167" s="73">
        <f t="shared" si="45"/>
        <v>48160096.038052797</v>
      </c>
      <c r="AH167" s="73">
        <f t="shared" si="45"/>
        <v>6167415.7140798774</v>
      </c>
      <c r="AI167" s="12">
        <f t="shared" si="46"/>
        <v>0.11509324823364254</v>
      </c>
      <c r="AL167" s="73">
        <f>Summary!G167</f>
        <v>6326278.8234031145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-3625799.6161757605</v>
      </c>
      <c r="AN167" s="20">
        <f>Summary!I167</f>
        <v>7335949.4857760295</v>
      </c>
      <c r="AP167" s="12">
        <v>1</v>
      </c>
    </row>
    <row r="168" spans="1:42" x14ac:dyDescent="0.3">
      <c r="A168">
        <v>164</v>
      </c>
      <c r="B168" t="str">
        <f>Summary!B168</f>
        <v>MarinusPortlandSnowy</v>
      </c>
      <c r="C168" t="str">
        <f>Summary!C168</f>
        <v>Wind</v>
      </c>
      <c r="D168" s="104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33767003.564890906</v>
      </c>
      <c r="H168" s="73">
        <f>SUMIFS(AM$5:AM168,$F$5:$F168,$F168,$D$5:$D168,$D168)</f>
        <v>16663.550172163108</v>
      </c>
      <c r="I168" s="20">
        <f>SUMIFS(AN$5:AN168,$F$5:$F168,$F168,$D$5:$D168,$D168)</f>
        <v>26433011.838272039</v>
      </c>
      <c r="J168" s="73">
        <f t="shared" si="32"/>
        <v>26433011.838272039</v>
      </c>
      <c r="K168" s="73">
        <f t="shared" si="33"/>
        <v>60200015.403162941</v>
      </c>
      <c r="L168" s="73">
        <f t="shared" si="34"/>
        <v>60216678.953335106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20543296.857803289</v>
      </c>
      <c r="Q168" s="73">
        <f>P168/SUMIFS(FinParameters!$H$8:$H$39,FinParameters!$B$8:$B$39,Financials!$E168,FinParameters!$C$8:$C$39,Financials!$F168)</f>
        <v>10983285.408076195</v>
      </c>
      <c r="R168" s="73">
        <f t="shared" si="47"/>
        <v>-33042954.366593905</v>
      </c>
      <c r="S168" s="12">
        <f t="shared" si="36"/>
        <v>-0.61663119945120992</v>
      </c>
      <c r="T168" s="114">
        <f t="shared" si="37"/>
        <v>33767003.564890906</v>
      </c>
      <c r="U168" s="73">
        <f>T168/SUMIFS(FinParameters!$L$8:$L$39,FinParameters!$B$8:$B$39,Financials!$E168,FinParameters!$C$8:$C$39,Financials!$F168)</f>
        <v>29117181.346882615</v>
      </c>
      <c r="V168" s="73">
        <f t="shared" si="38"/>
        <v>29117181.346882615</v>
      </c>
      <c r="W168" s="12"/>
      <c r="X168" s="73">
        <f t="shared" si="39"/>
        <v>54310300.422694191</v>
      </c>
      <c r="Y168" s="73">
        <f t="shared" si="40"/>
        <v>40100466.754958808</v>
      </c>
      <c r="Z168" s="73">
        <f t="shared" si="40"/>
        <v>-3925773.0197112896</v>
      </c>
      <c r="AA168" s="12">
        <f t="shared" si="41"/>
        <v>-7.3260825865048215E-2</v>
      </c>
      <c r="AB168" s="114">
        <f t="shared" si="42"/>
        <v>16663.550172163108</v>
      </c>
      <c r="AC168" s="73">
        <f>AB168/SUMIFS(FinParameters!$L$8:$L$39,FinParameters!$B$8:$B$39,Financials!$E168,FinParameters!$C$8:$C$39,Financials!$F168)</f>
        <v>14368.927089231875</v>
      </c>
      <c r="AD168" s="73">
        <f t="shared" si="43"/>
        <v>14368.927089231875</v>
      </c>
      <c r="AE168" s="12"/>
      <c r="AF168" s="73">
        <f t="shared" si="44"/>
        <v>54326963.972866356</v>
      </c>
      <c r="AG168" s="73">
        <f t="shared" si="45"/>
        <v>40114835.682048038</v>
      </c>
      <c r="AH168" s="73">
        <f t="shared" si="45"/>
        <v>-3911404.0926220575</v>
      </c>
      <c r="AI168" s="12">
        <f t="shared" si="46"/>
        <v>-7.2992680085843392E-2</v>
      </c>
      <c r="AL168" s="73">
        <f>Summary!G168</f>
        <v>2732337.2261213772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41117.792116562567</v>
      </c>
      <c r="AN168" s="20">
        <f>Summary!I168</f>
        <v>6246073.412937589</v>
      </c>
      <c r="AP168" s="12">
        <v>1</v>
      </c>
    </row>
    <row r="169" spans="1:42" x14ac:dyDescent="0.3">
      <c r="A169">
        <v>165</v>
      </c>
      <c r="B169" t="str">
        <f>Summary!B169</f>
        <v>MarinusPortlandSnowy</v>
      </c>
      <c r="C169" t="str">
        <f>Summary!C169</f>
        <v>Wind</v>
      </c>
      <c r="D169" s="104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19852361.787283432</v>
      </c>
      <c r="H169" s="73">
        <f>SUMIFS(AM$5:AM169,$F$5:$F169,$F169,$D$5:$D169,$D169)</f>
        <v>13789994.726124741</v>
      </c>
      <c r="I169" s="20">
        <f>SUMIFS(AN$5:AN169,$F$5:$F169,$F169,$D$5:$D169,$D169)</f>
        <v>22400735.25160107</v>
      </c>
      <c r="J169" s="73">
        <f t="shared" si="32"/>
        <v>22400735.25160107</v>
      </c>
      <c r="K169" s="73">
        <f t="shared" si="33"/>
        <v>42253097.038884506</v>
      </c>
      <c r="L169" s="73">
        <f t="shared" si="34"/>
        <v>56043091.765009239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16511020.27113232</v>
      </c>
      <c r="Q169" s="73">
        <f>P169/SUMIFS(FinParameters!$H$8:$H$39,FinParameters!$B$8:$B$39,Financials!$E169,FinParameters!$C$8:$C$39,Financials!$F169)</f>
        <v>8827465.6824371684</v>
      </c>
      <c r="R169" s="73">
        <f t="shared" si="47"/>
        <v>-37075230.95326487</v>
      </c>
      <c r="S169" s="12">
        <f t="shared" si="36"/>
        <v>-0.6918795419744711</v>
      </c>
      <c r="T169" s="114">
        <f t="shared" si="37"/>
        <v>19852361.787283432</v>
      </c>
      <c r="U169" s="73">
        <f>T169/SUMIFS(FinParameters!$L$8:$L$39,FinParameters!$B$8:$B$39,Financials!$E169,FinParameters!$C$8:$C$39,Financials!$F169)</f>
        <v>17118629.351088587</v>
      </c>
      <c r="V169" s="73">
        <f t="shared" si="38"/>
        <v>17118629.351088587</v>
      </c>
      <c r="W169" s="12"/>
      <c r="X169" s="73">
        <f t="shared" si="39"/>
        <v>36363382.058415756</v>
      </c>
      <c r="Y169" s="73">
        <f t="shared" si="40"/>
        <v>25946095.033525757</v>
      </c>
      <c r="Z169" s="73">
        <f t="shared" si="40"/>
        <v>-19956601.602176283</v>
      </c>
      <c r="AA169" s="12">
        <f t="shared" si="41"/>
        <v>-0.37242018514424979</v>
      </c>
      <c r="AB169" s="114">
        <f t="shared" si="42"/>
        <v>13789994.726124741</v>
      </c>
      <c r="AC169" s="73">
        <f>AB169/SUMIFS(FinParameters!$L$8:$L$39,FinParameters!$B$8:$B$39,Financials!$E169,FinParameters!$C$8:$C$39,Financials!$F169)</f>
        <v>11891069.233949251</v>
      </c>
      <c r="AD169" s="73">
        <f t="shared" si="43"/>
        <v>11891069.233949251</v>
      </c>
      <c r="AE169" s="12"/>
      <c r="AF169" s="73">
        <f t="shared" si="44"/>
        <v>50153376.784540497</v>
      </c>
      <c r="AG169" s="73">
        <f t="shared" si="45"/>
        <v>37837164.267475009</v>
      </c>
      <c r="AH169" s="73">
        <f t="shared" si="45"/>
        <v>-8065532.3682270311</v>
      </c>
      <c r="AI169" s="12">
        <f t="shared" si="46"/>
        <v>-0.1505149582950279</v>
      </c>
      <c r="AL169" s="73">
        <f>Summary!G169</f>
        <v>-208190.00192690329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3443599.198818096</v>
      </c>
      <c r="AN169" s="20">
        <f>Summary!I169</f>
        <v>5218937.646146331</v>
      </c>
      <c r="AP169" s="12">
        <v>1</v>
      </c>
    </row>
    <row r="170" spans="1:42" x14ac:dyDescent="0.3">
      <c r="A170">
        <v>166</v>
      </c>
      <c r="B170" t="str">
        <f>Summary!B170</f>
        <v>MarinusPortlandSnowy</v>
      </c>
      <c r="C170" t="str">
        <f>Summary!C170</f>
        <v>Wind</v>
      </c>
      <c r="D170" s="104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3832299.2635316974</v>
      </c>
      <c r="H170" s="73">
        <f>SUMIFS(AM$5:AM170,$F$5:$F170,$F170,$D$5:$D170,$D170)</f>
        <v>32384397.638903003</v>
      </c>
      <c r="I170" s="20">
        <f>SUMIFS(AN$5:AN170,$F$5:$F170,$F170,$D$5:$D170,$D170)</f>
        <v>17624963.721161593</v>
      </c>
      <c r="J170" s="73">
        <f t="shared" si="32"/>
        <v>17624963.721161593</v>
      </c>
      <c r="K170" s="73">
        <f t="shared" si="33"/>
        <v>21457262.984693289</v>
      </c>
      <c r="L170" s="73">
        <f t="shared" si="34"/>
        <v>53841660.623596296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11735248.740692843</v>
      </c>
      <c r="Q170" s="73">
        <f>P170/SUMIFS(FinParameters!$H$8:$H$39,FinParameters!$B$8:$B$39,Financials!$E170,FinParameters!$C$8:$C$39,Financials!$F170)</f>
        <v>6274143.1984339589</v>
      </c>
      <c r="R170" s="73">
        <f t="shared" si="47"/>
        <v>-41851002.483704351</v>
      </c>
      <c r="S170" s="12">
        <f t="shared" si="36"/>
        <v>-0.78100261778808822</v>
      </c>
      <c r="T170" s="114">
        <f t="shared" si="37"/>
        <v>3832299.2635316974</v>
      </c>
      <c r="U170" s="73">
        <f>T170/SUMIFS(FinParameters!$L$8:$L$39,FinParameters!$B$8:$B$39,Financials!$E170,FinParameters!$C$8:$C$39,Financials!$F170)</f>
        <v>3304579.6443661326</v>
      </c>
      <c r="V170" s="73">
        <f t="shared" si="38"/>
        <v>3304579.6443661326</v>
      </c>
      <c r="W170" s="12"/>
      <c r="X170" s="73">
        <f t="shared" si="39"/>
        <v>15567548.004224539</v>
      </c>
      <c r="Y170" s="73">
        <f t="shared" si="40"/>
        <v>9578722.842800092</v>
      </c>
      <c r="Z170" s="73">
        <f t="shared" si="40"/>
        <v>-38546422.839338221</v>
      </c>
      <c r="AA170" s="12">
        <f t="shared" si="41"/>
        <v>-0.71933419409993149</v>
      </c>
      <c r="AB170" s="114">
        <f t="shared" si="42"/>
        <v>32384397.638903003</v>
      </c>
      <c r="AC170" s="73">
        <f>AB170/SUMIFS(FinParameters!$L$8:$L$39,FinParameters!$B$8:$B$39,Financials!$E170,FinParameters!$C$8:$C$39,Financials!$F170)</f>
        <v>27924964.590044826</v>
      </c>
      <c r="AD170" s="73">
        <f t="shared" si="43"/>
        <v>27924964.590044826</v>
      </c>
      <c r="AE170" s="12"/>
      <c r="AF170" s="73">
        <f t="shared" si="44"/>
        <v>47951945.643127546</v>
      </c>
      <c r="AG170" s="73">
        <f t="shared" si="45"/>
        <v>37503687.432844922</v>
      </c>
      <c r="AH170" s="73">
        <f t="shared" si="45"/>
        <v>-10621458.249293394</v>
      </c>
      <c r="AI170" s="12">
        <f t="shared" si="46"/>
        <v>-0.19821237736551292</v>
      </c>
      <c r="AL170" s="73">
        <f>Summary!G170</f>
        <v>-2207695.911829025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7964357.6500140233</v>
      </c>
      <c r="AN170" s="20">
        <f>Summary!I170</f>
        <v>4051617.0510973381</v>
      </c>
      <c r="AP170" s="12">
        <v>1</v>
      </c>
    </row>
    <row r="171" spans="1:42" x14ac:dyDescent="0.3">
      <c r="A171">
        <v>167</v>
      </c>
      <c r="B171" t="str">
        <f>Summary!B171</f>
        <v>MarinusPortlandSnowy</v>
      </c>
      <c r="C171" t="str">
        <f>Summary!C171</f>
        <v>Wind</v>
      </c>
      <c r="D171" s="104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-19510740.699053388</v>
      </c>
      <c r="H171" s="73">
        <f>SUMIFS(AM$5:AM171,$F$5:$F171,$F171,$D$5:$D171,$D171)</f>
        <v>67082573.164684147</v>
      </c>
      <c r="I171" s="20">
        <f>SUMIFS(AN$5:AN171,$F$5:$F171,$F171,$D$5:$D171,$D171)</f>
        <v>9603529.0458290353</v>
      </c>
      <c r="J171" s="73">
        <f t="shared" si="32"/>
        <v>9603529.0458290353</v>
      </c>
      <c r="K171" s="73">
        <f t="shared" si="33"/>
        <v>-9907211.6532243527</v>
      </c>
      <c r="L171" s="73">
        <f t="shared" si="34"/>
        <v>57175361.51145979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3713814.0653602853</v>
      </c>
      <c r="Q171" s="73">
        <f>P171/SUMIFS(FinParameters!$H$8:$H$39,FinParameters!$B$8:$B$39,Financials!$E171,FinParameters!$C$8:$C$39,Financials!$F171)</f>
        <v>1985556.6569825369</v>
      </c>
      <c r="R171" s="73">
        <f t="shared" si="47"/>
        <v>-49872437.159036912</v>
      </c>
      <c r="S171" s="12">
        <f t="shared" si="36"/>
        <v>-0.9306946468449836</v>
      </c>
      <c r="T171" s="114">
        <f t="shared" si="37"/>
        <v>-19510740.699053388</v>
      </c>
      <c r="U171" s="73">
        <f>T171/SUMIFS(FinParameters!$L$8:$L$39,FinParameters!$B$8:$B$39,Financials!$E171,FinParameters!$C$8:$C$39,Financials!$F171)</f>
        <v>-16824050.5573618</v>
      </c>
      <c r="V171" s="73">
        <f t="shared" si="38"/>
        <v>-16824050.5573618</v>
      </c>
      <c r="W171" s="12"/>
      <c r="X171" s="73">
        <f t="shared" si="39"/>
        <v>-15796926.633693103</v>
      </c>
      <c r="Y171" s="73">
        <f t="shared" si="40"/>
        <v>-14838493.900379263</v>
      </c>
      <c r="Z171" s="73">
        <f t="shared" si="40"/>
        <v>-66696487.716398716</v>
      </c>
      <c r="AA171" s="12">
        <f t="shared" si="41"/>
        <v>-1.2446567205662744</v>
      </c>
      <c r="AB171" s="114">
        <f t="shared" si="42"/>
        <v>67082573.164684147</v>
      </c>
      <c r="AC171" s="73">
        <f>AB171/SUMIFS(FinParameters!$L$8:$L$39,FinParameters!$B$8:$B$39,Financials!$E171,FinParameters!$C$8:$C$39,Financials!$F171)</f>
        <v>57845092.600473389</v>
      </c>
      <c r="AD171" s="73">
        <f t="shared" si="43"/>
        <v>57845092.600473389</v>
      </c>
      <c r="AE171" s="12"/>
      <c r="AF171" s="73">
        <f t="shared" si="44"/>
        <v>51285646.530991048</v>
      </c>
      <c r="AG171" s="73">
        <f t="shared" si="45"/>
        <v>43006598.700094126</v>
      </c>
      <c r="AH171" s="73">
        <f t="shared" si="45"/>
        <v>-8851395.1159253269</v>
      </c>
      <c r="AI171" s="12">
        <f t="shared" si="46"/>
        <v>-0.16518033849502409</v>
      </c>
      <c r="AL171" s="73">
        <f>Summary!G171</f>
        <v>-6348354.2618838204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16919095.239115801</v>
      </c>
      <c r="AN171" s="20">
        <f>Summary!I171</f>
        <v>2047526.0539877163</v>
      </c>
      <c r="AP171" s="12">
        <v>1</v>
      </c>
    </row>
    <row r="172" spans="1:42" x14ac:dyDescent="0.3">
      <c r="A172">
        <v>168</v>
      </c>
      <c r="B172" t="str">
        <f>Summary!B172</f>
        <v>MarinusPortlandSnowy</v>
      </c>
      <c r="C172" t="str">
        <f>Summary!C172</f>
        <v>Wind</v>
      </c>
      <c r="D172" s="104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38499297.446773052</v>
      </c>
      <c r="H172" s="73">
        <f>SUMIFS(AM$5:AM172,$F$5:$F172,$F172,$D$5:$D172,$D172)</f>
        <v>-915884.98577852326</v>
      </c>
      <c r="I172" s="20">
        <f>SUMIFS(AN$5:AN172,$F$5:$F172,$F172,$D$5:$D172,$D172)</f>
        <v>26842032.571188938</v>
      </c>
      <c r="J172" s="73">
        <f t="shared" si="32"/>
        <v>26842032.571188938</v>
      </c>
      <c r="K172" s="73">
        <f t="shared" si="33"/>
        <v>65341330.017961994</v>
      </c>
      <c r="L172" s="73">
        <f t="shared" si="34"/>
        <v>64425445.032183468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20952317.590720188</v>
      </c>
      <c r="Q172" s="73">
        <f>P172/SUMIFS(FinParameters!$H$8:$H$39,FinParameters!$B$8:$B$39,Financials!$E172,FinParameters!$C$8:$C$39,Financials!$F172)</f>
        <v>11201964.594700536</v>
      </c>
      <c r="R172" s="73">
        <f t="shared" si="47"/>
        <v>-32633933.633676998</v>
      </c>
      <c r="S172" s="12">
        <f t="shared" si="36"/>
        <v>-0.60899825772509264</v>
      </c>
      <c r="T172" s="114">
        <f t="shared" si="37"/>
        <v>38499297.446773052</v>
      </c>
      <c r="U172" s="73">
        <f>T172/SUMIFS(FinParameters!$L$8:$L$39,FinParameters!$B$8:$B$39,Financials!$E172,FinParameters!$C$8:$C$39,Financials!$F172)</f>
        <v>33197823.530033659</v>
      </c>
      <c r="V172" s="73">
        <f t="shared" si="38"/>
        <v>33197823.530033659</v>
      </c>
      <c r="W172" s="12"/>
      <c r="X172" s="73">
        <f t="shared" si="39"/>
        <v>59451615.037493244</v>
      </c>
      <c r="Y172" s="73">
        <f t="shared" si="40"/>
        <v>44399788.124734193</v>
      </c>
      <c r="Z172" s="73">
        <f t="shared" si="40"/>
        <v>563889.89635666087</v>
      </c>
      <c r="AA172" s="12">
        <f t="shared" si="41"/>
        <v>1.0523033118986469E-2</v>
      </c>
      <c r="AB172" s="114">
        <f t="shared" si="42"/>
        <v>-915884.98577852326</v>
      </c>
      <c r="AC172" s="73">
        <f>AB172/SUMIFS(FinParameters!$L$8:$L$39,FinParameters!$B$8:$B$39,Financials!$E172,FinParameters!$C$8:$C$39,Financials!$F172)</f>
        <v>-789764.75281710201</v>
      </c>
      <c r="AD172" s="73">
        <f t="shared" si="43"/>
        <v>-789764.75281710201</v>
      </c>
      <c r="AE172" s="12"/>
      <c r="AF172" s="73">
        <f t="shared" si="44"/>
        <v>58535730.051714718</v>
      </c>
      <c r="AG172" s="73">
        <f t="shared" si="45"/>
        <v>43610023.371917091</v>
      </c>
      <c r="AH172" s="73">
        <f t="shared" si="45"/>
        <v>-225874.85646044114</v>
      </c>
      <c r="AI172" s="12">
        <f t="shared" si="46"/>
        <v>-4.2151643621153884E-3</v>
      </c>
      <c r="AL172" s="73">
        <f>Summary!G172</f>
        <v>3343446.761955407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-186804.63125515691</v>
      </c>
      <c r="AN172" s="20">
        <f>Summary!I172</f>
        <v>6325319.5014899122</v>
      </c>
      <c r="AP172" s="12">
        <v>1</v>
      </c>
    </row>
    <row r="173" spans="1:42" x14ac:dyDescent="0.3">
      <c r="A173">
        <v>169</v>
      </c>
      <c r="B173" t="str">
        <f>Summary!B173</f>
        <v>MarinusPortlandSnowy</v>
      </c>
      <c r="C173" t="str">
        <f>Summary!C173</f>
        <v>Wind</v>
      </c>
      <c r="D173" s="104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148670160.57590249</v>
      </c>
      <c r="H173" s="73">
        <f>SUMIFS(AM$5:AM173,$F$5:$F173,$F173,$D$5:$D173,$D173)</f>
        <v>-108200821.80935581</v>
      </c>
      <c r="I173" s="20">
        <f>SUMIFS(AN$5:AN173,$F$5:$F173,$F173,$D$5:$D173,$D173)</f>
        <v>64297991.653687023</v>
      </c>
      <c r="J173" s="73">
        <f t="shared" si="32"/>
        <v>64297991.653687023</v>
      </c>
      <c r="K173" s="73">
        <f t="shared" si="33"/>
        <v>212968152.22958952</v>
      </c>
      <c r="L173" s="73">
        <f t="shared" si="34"/>
        <v>104767330.4202337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57412283.798706554</v>
      </c>
      <c r="Q173" s="73">
        <f>P173/SUMIFS(FinParameters!$H$8:$H$39,FinParameters!$B$8:$B$39,Financials!$E173,FinParameters!$C$8:$C$39,Financials!$F173)</f>
        <v>27653109.380096804</v>
      </c>
      <c r="R173" s="73">
        <f t="shared" si="47"/>
        <v>38248.428087666631</v>
      </c>
      <c r="S173" s="12">
        <f t="shared" si="36"/>
        <v>6.6665047770465109E-4</v>
      </c>
      <c r="T173" s="114">
        <f t="shared" si="37"/>
        <v>148670160.57590249</v>
      </c>
      <c r="U173" s="73">
        <f>T173/SUMIFS(FinParameters!$L$8:$L$39,FinParameters!$B$8:$B$39,Financials!$E173,FinParameters!$C$8:$C$39,Financials!$F173)</f>
        <v>125071037.5867763</v>
      </c>
      <c r="V173" s="73">
        <f t="shared" si="38"/>
        <v>125071037.5867763</v>
      </c>
      <c r="W173" s="12"/>
      <c r="X173" s="73">
        <f t="shared" si="39"/>
        <v>206082444.37460905</v>
      </c>
      <c r="Y173" s="73">
        <f t="shared" si="40"/>
        <v>152724146.96687311</v>
      </c>
      <c r="Z173" s="73">
        <f t="shared" si="40"/>
        <v>125109286.01486397</v>
      </c>
      <c r="AA173" s="12">
        <f t="shared" si="41"/>
        <v>2.1805906662603718</v>
      </c>
      <c r="AB173" s="114">
        <f t="shared" si="42"/>
        <v>-108200821.80935581</v>
      </c>
      <c r="AC173" s="73">
        <f>AB173/SUMIFS(FinParameters!$L$8:$L$39,FinParameters!$B$8:$B$39,Financials!$E173,FinParameters!$C$8:$C$39,Financials!$F173)</f>
        <v>-91025589.795666873</v>
      </c>
      <c r="AD173" s="73">
        <f t="shared" si="43"/>
        <v>-91025589.795666873</v>
      </c>
      <c r="AE173" s="12"/>
      <c r="AF173" s="73">
        <f t="shared" si="44"/>
        <v>97881622.565253243</v>
      </c>
      <c r="AG173" s="73">
        <f t="shared" si="45"/>
        <v>61698557.171206236</v>
      </c>
      <c r="AH173" s="73">
        <f t="shared" si="45"/>
        <v>34083696.219197094</v>
      </c>
      <c r="AI173" s="12">
        <f t="shared" si="46"/>
        <v>0.59406133800815553</v>
      </c>
      <c r="AL173" s="73">
        <f>Summary!G173</f>
        <v>19936177.535937529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-19098716.46799669</v>
      </c>
      <c r="AN173" s="20">
        <f>Summary!I173</f>
        <v>12798638.644403562</v>
      </c>
      <c r="AP173" s="12">
        <v>1</v>
      </c>
    </row>
    <row r="174" spans="1:42" x14ac:dyDescent="0.3">
      <c r="A174">
        <v>170</v>
      </c>
      <c r="B174" t="str">
        <f>Summary!B174</f>
        <v>MarinusPortlandSnowy</v>
      </c>
      <c r="C174" t="str">
        <f>Summary!C174</f>
        <v>Wind</v>
      </c>
      <c r="D174" s="104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95337598.474898815</v>
      </c>
      <c r="H174" s="73">
        <f>SUMIFS(AM$5:AM174,$F$5:$F174,$F174,$D$5:$D174,$D174)</f>
        <v>-45925279.875473231</v>
      </c>
      <c r="I174" s="20">
        <f>SUMIFS(AN$5:AN174,$F$5:$F174,$F174,$D$5:$D174,$D174)</f>
        <v>46699049.671500728</v>
      </c>
      <c r="J174" s="73">
        <f t="shared" si="32"/>
        <v>46699049.671500728</v>
      </c>
      <c r="K174" s="73">
        <f t="shared" si="33"/>
        <v>142036648.14639956</v>
      </c>
      <c r="L174" s="73">
        <f t="shared" si="34"/>
        <v>96111368.270926312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39813341.816520259</v>
      </c>
      <c r="Q174" s="73">
        <f>P174/SUMIFS(FinParameters!$H$8:$H$39,FinParameters!$B$8:$B$39,Financials!$E174,FinParameters!$C$8:$C$39,Financials!$F174)</f>
        <v>19176430.951597512</v>
      </c>
      <c r="R174" s="73">
        <f t="shared" si="47"/>
        <v>-17560693.554098628</v>
      </c>
      <c r="S174" s="12">
        <f t="shared" si="36"/>
        <v>-0.3060738789011766</v>
      </c>
      <c r="T174" s="114">
        <f t="shared" si="37"/>
        <v>95337598.474898815</v>
      </c>
      <c r="U174" s="73">
        <f>T174/SUMIFS(FinParameters!$L$8:$L$39,FinParameters!$B$8:$B$39,Financials!$E174,FinParameters!$C$8:$C$39,Financials!$F174)</f>
        <v>80204207.193274379</v>
      </c>
      <c r="V174" s="73">
        <f t="shared" si="38"/>
        <v>80204207.193274379</v>
      </c>
      <c r="W174" s="12"/>
      <c r="X174" s="73">
        <f t="shared" si="39"/>
        <v>135150940.29141909</v>
      </c>
      <c r="Y174" s="73">
        <f t="shared" si="40"/>
        <v>99380638.144871891</v>
      </c>
      <c r="Z174" s="73">
        <f t="shared" si="40"/>
        <v>62643513.63917575</v>
      </c>
      <c r="AA174" s="12">
        <f t="shared" si="41"/>
        <v>1.0918443026452231</v>
      </c>
      <c r="AB174" s="114">
        <f t="shared" si="42"/>
        <v>-45925279.875473231</v>
      </c>
      <c r="AC174" s="73">
        <f>AB174/SUMIFS(FinParameters!$L$8:$L$39,FinParameters!$B$8:$B$39,Financials!$E174,FinParameters!$C$8:$C$39,Financials!$F174)</f>
        <v>-38635341.370711811</v>
      </c>
      <c r="AD174" s="73">
        <f t="shared" si="43"/>
        <v>-38635341.370711811</v>
      </c>
      <c r="AE174" s="12"/>
      <c r="AF174" s="73">
        <f t="shared" si="44"/>
        <v>89225660.415945858</v>
      </c>
      <c r="AG174" s="73">
        <f t="shared" si="45"/>
        <v>60745296.77416008</v>
      </c>
      <c r="AH174" s="73">
        <f t="shared" si="45"/>
        <v>24008172.268463939</v>
      </c>
      <c r="AI174" s="12">
        <f t="shared" si="46"/>
        <v>0.4184501249280867</v>
      </c>
      <c r="AL174" s="73">
        <f>Summary!G174</f>
        <v>10758120.660301276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-9245969.2385994438</v>
      </c>
      <c r="AN174" s="20">
        <f>Summary!I174</f>
        <v>9235810.3453103136</v>
      </c>
      <c r="AP174" s="12">
        <v>1</v>
      </c>
    </row>
    <row r="175" spans="1:42" x14ac:dyDescent="0.3">
      <c r="A175">
        <v>171</v>
      </c>
      <c r="B175" t="str">
        <f>Summary!B175</f>
        <v>MarinusPortlandSnowy</v>
      </c>
      <c r="C175" t="str">
        <f>Summary!C175</f>
        <v>Wind</v>
      </c>
      <c r="D175" s="104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61072714.737942427</v>
      </c>
      <c r="H175" s="73">
        <f>SUMIFS(AM$5:AM175,$F$5:$F175,$F175,$D$5:$D175,$D175)</f>
        <v>-18803494.413345527</v>
      </c>
      <c r="I175" s="20">
        <f>SUMIFS(AN$5:AN175,$F$5:$F175,$F175,$D$5:$D175,$D175)</f>
        <v>38545448.82514818</v>
      </c>
      <c r="J175" s="73">
        <f t="shared" si="32"/>
        <v>38545448.82514818</v>
      </c>
      <c r="K175" s="73">
        <f t="shared" si="33"/>
        <v>99618163.563090608</v>
      </c>
      <c r="L175" s="73">
        <f t="shared" si="34"/>
        <v>80814669.149745077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31659740.970167711</v>
      </c>
      <c r="Q175" s="73">
        <f>P175/SUMIFS(FinParameters!$H$8:$H$39,FinParameters!$B$8:$B$39,Financials!$E175,FinParameters!$C$8:$C$39,Financials!$F175)</f>
        <v>15249180.524905436</v>
      </c>
      <c r="R175" s="73">
        <f t="shared" si="47"/>
        <v>-25714294.400451176</v>
      </c>
      <c r="S175" s="12">
        <f t="shared" si="36"/>
        <v>-0.44818695834003353</v>
      </c>
      <c r="T175" s="114">
        <f t="shared" si="37"/>
        <v>61072714.737942427</v>
      </c>
      <c r="U175" s="73">
        <f>T175/SUMIFS(FinParameters!$L$8:$L$39,FinParameters!$B$8:$B$39,Financials!$E175,FinParameters!$C$8:$C$39,Financials!$F175)</f>
        <v>51378351.721197739</v>
      </c>
      <c r="V175" s="73">
        <f t="shared" si="38"/>
        <v>51378351.721197739</v>
      </c>
      <c r="W175" s="12"/>
      <c r="X175" s="73">
        <f t="shared" si="39"/>
        <v>92732455.708110139</v>
      </c>
      <c r="Y175" s="73">
        <f t="shared" si="40"/>
        <v>66627532.246103175</v>
      </c>
      <c r="Z175" s="73">
        <f t="shared" si="40"/>
        <v>25664057.320746563</v>
      </c>
      <c r="AA175" s="12">
        <f t="shared" si="41"/>
        <v>0.44731135181558224</v>
      </c>
      <c r="AB175" s="114">
        <f t="shared" si="42"/>
        <v>-18803494.413345527</v>
      </c>
      <c r="AC175" s="73">
        <f>AB175/SUMIFS(FinParameters!$L$8:$L$39,FinParameters!$B$8:$B$39,Financials!$E175,FinParameters!$C$8:$C$39,Financials!$F175)</f>
        <v>-15818726.148032885</v>
      </c>
      <c r="AD175" s="73">
        <f t="shared" si="43"/>
        <v>-15818726.148032885</v>
      </c>
      <c r="AE175" s="12"/>
      <c r="AF175" s="73">
        <f t="shared" si="44"/>
        <v>73928961.294764608</v>
      </c>
      <c r="AG175" s="73">
        <f t="shared" si="45"/>
        <v>50808806.098070294</v>
      </c>
      <c r="AH175" s="73">
        <f t="shared" si="45"/>
        <v>9845331.1727136783</v>
      </c>
      <c r="AI175" s="12">
        <f t="shared" si="46"/>
        <v>0.17159907106264743</v>
      </c>
      <c r="AL175" s="73">
        <f>Summary!G175</f>
        <v>5754159.7703516325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-3889237.0770094427</v>
      </c>
      <c r="AN175" s="20">
        <f>Summary!I175</f>
        <v>7742566.1249687411</v>
      </c>
      <c r="AP175" s="12">
        <v>1</v>
      </c>
    </row>
    <row r="176" spans="1:42" x14ac:dyDescent="0.3">
      <c r="A176">
        <v>172</v>
      </c>
      <c r="B176" t="str">
        <f>Summary!B176</f>
        <v>MarinusPortlandSnowy</v>
      </c>
      <c r="C176" t="str">
        <f>Summary!C176</f>
        <v>Wind</v>
      </c>
      <c r="D176" s="104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36127275.084720947</v>
      </c>
      <c r="H176" s="73">
        <f>SUMIFS(AM$5:AM176,$F$5:$F176,$F176,$D$5:$D176,$D176)</f>
        <v>-48253.041018273398</v>
      </c>
      <c r="I176" s="20">
        <f>SUMIFS(AN$5:AN176,$F$5:$F176,$F176,$D$5:$D176,$D176)</f>
        <v>33079752.650591329</v>
      </c>
      <c r="J176" s="73">
        <f t="shared" si="32"/>
        <v>33079752.650591329</v>
      </c>
      <c r="K176" s="73">
        <f t="shared" si="33"/>
        <v>69207027.735312283</v>
      </c>
      <c r="L176" s="73">
        <f t="shared" si="34"/>
        <v>69158774.694294006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26194044.79561086</v>
      </c>
      <c r="Q176" s="73">
        <f>P176/SUMIFS(FinParameters!$H$8:$H$39,FinParameters!$B$8:$B$39,Financials!$E176,FinParameters!$C$8:$C$39,Financials!$F176)</f>
        <v>12616581.99105644</v>
      </c>
      <c r="R176" s="73">
        <f t="shared" si="47"/>
        <v>-31179990.575008027</v>
      </c>
      <c r="S176" s="12">
        <f t="shared" si="36"/>
        <v>-0.54345123841463716</v>
      </c>
      <c r="T176" s="114">
        <f t="shared" si="37"/>
        <v>36127275.084720947</v>
      </c>
      <c r="U176" s="73">
        <f>T176/SUMIFS(FinParameters!$L$8:$L$39,FinParameters!$B$8:$B$39,Financials!$E176,FinParameters!$C$8:$C$39,Financials!$F176)</f>
        <v>30392620.567071121</v>
      </c>
      <c r="V176" s="73">
        <f t="shared" si="38"/>
        <v>30392620.567071121</v>
      </c>
      <c r="W176" s="12"/>
      <c r="X176" s="73">
        <f t="shared" si="39"/>
        <v>62321319.880331814</v>
      </c>
      <c r="Y176" s="73">
        <f t="shared" si="40"/>
        <v>43009202.55812756</v>
      </c>
      <c r="Z176" s="73">
        <f t="shared" si="40"/>
        <v>-787370.00793690607</v>
      </c>
      <c r="AA176" s="12">
        <f t="shared" si="41"/>
        <v>-1.3723455267713599E-2</v>
      </c>
      <c r="AB176" s="114">
        <f t="shared" si="42"/>
        <v>-48253.041018273398</v>
      </c>
      <c r="AC176" s="73">
        <f>AB176/SUMIFS(FinParameters!$L$8:$L$39,FinParameters!$B$8:$B$39,Financials!$E176,FinParameters!$C$8:$C$39,Financials!$F176)</f>
        <v>-40593.60589572764</v>
      </c>
      <c r="AD176" s="73">
        <f t="shared" si="43"/>
        <v>-40593.60589572764</v>
      </c>
      <c r="AE176" s="12"/>
      <c r="AF176" s="73">
        <f t="shared" si="44"/>
        <v>62273066.839313544</v>
      </c>
      <c r="AG176" s="73">
        <f t="shared" si="45"/>
        <v>42968608.952231832</v>
      </c>
      <c r="AH176" s="73">
        <f t="shared" si="45"/>
        <v>-827963.61383263371</v>
      </c>
      <c r="AI176" s="12">
        <f t="shared" si="46"/>
        <v>-1.4430980991388171E-2</v>
      </c>
      <c r="AL176" s="73">
        <f>Summary!G176</f>
        <v>2360271.5198300397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-64916.591190436506</v>
      </c>
      <c r="AN176" s="20">
        <f>Summary!I176</f>
        <v>6646740.812319288</v>
      </c>
      <c r="AP176" s="12">
        <v>1</v>
      </c>
    </row>
    <row r="177" spans="1:42" x14ac:dyDescent="0.3">
      <c r="A177">
        <v>173</v>
      </c>
      <c r="B177" t="str">
        <f>Summary!B177</f>
        <v>MarinusPortlandSnowy</v>
      </c>
      <c r="C177" t="str">
        <f>Summary!C177</f>
        <v>Wind</v>
      </c>
      <c r="D177" s="104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19675760.33677334</v>
      </c>
      <c r="H177" s="73">
        <f>SUMIFS(AM$5:AM177,$F$5:$F177,$F177,$D$5:$D177,$D177)</f>
        <v>17183623.641291279</v>
      </c>
      <c r="I177" s="20">
        <f>SUMIFS(AN$5:AN177,$F$5:$F177,$F177,$D$5:$D177,$D177)</f>
        <v>27961943.10511281</v>
      </c>
      <c r="J177" s="73">
        <f t="shared" si="32"/>
        <v>27961943.10511281</v>
      </c>
      <c r="K177" s="73">
        <f t="shared" si="33"/>
        <v>47637703.441886149</v>
      </c>
      <c r="L177" s="73">
        <f t="shared" si="34"/>
        <v>64821327.083177432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21076235.250132341</v>
      </c>
      <c r="Q177" s="73">
        <f>P177/SUMIFS(FinParameters!$H$8:$H$39,FinParameters!$B$8:$B$39,Financials!$E177,FinParameters!$C$8:$C$39,Financials!$F177)</f>
        <v>10151545.978139473</v>
      </c>
      <c r="R177" s="73">
        <f t="shared" si="47"/>
        <v>-36297800.12048655</v>
      </c>
      <c r="S177" s="12">
        <f t="shared" si="36"/>
        <v>-0.63265203303225503</v>
      </c>
      <c r="T177" s="114">
        <f t="shared" si="37"/>
        <v>19675760.33677334</v>
      </c>
      <c r="U177" s="73">
        <f>T177/SUMIFS(FinParameters!$L$8:$L$39,FinParameters!$B$8:$B$39,Financials!$E177,FinParameters!$C$8:$C$39,Financials!$F177)</f>
        <v>16552533.14516064</v>
      </c>
      <c r="V177" s="73">
        <f t="shared" si="38"/>
        <v>16552533.14516064</v>
      </c>
      <c r="W177" s="12"/>
      <c r="X177" s="73">
        <f t="shared" si="39"/>
        <v>40751995.586905681</v>
      </c>
      <c r="Y177" s="73">
        <f t="shared" si="40"/>
        <v>26704079.123300113</v>
      </c>
      <c r="Z177" s="73">
        <f t="shared" si="40"/>
        <v>-19745266.975325912</v>
      </c>
      <c r="AA177" s="12">
        <f t="shared" si="41"/>
        <v>-0.34414987280879705</v>
      </c>
      <c r="AB177" s="114">
        <f t="shared" si="42"/>
        <v>17183623.641291279</v>
      </c>
      <c r="AC177" s="73">
        <f>AB177/SUMIFS(FinParameters!$L$8:$L$39,FinParameters!$B$8:$B$39,Financials!$E177,FinParameters!$C$8:$C$39,Financials!$F177)</f>
        <v>14455985.182175908</v>
      </c>
      <c r="AD177" s="73">
        <f t="shared" si="43"/>
        <v>14455985.182175908</v>
      </c>
      <c r="AE177" s="12"/>
      <c r="AF177" s="73">
        <f t="shared" si="44"/>
        <v>57935619.228196964</v>
      </c>
      <c r="AG177" s="73">
        <f t="shared" si="45"/>
        <v>41160064.305476025</v>
      </c>
      <c r="AH177" s="73">
        <f t="shared" si="45"/>
        <v>-5289281.793150004</v>
      </c>
      <c r="AI177" s="12">
        <f t="shared" si="46"/>
        <v>-9.2189467918420698E-2</v>
      </c>
      <c r="AL177" s="73">
        <f>Summary!G177</f>
        <v>-176601.45051009255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3393628.9151665373</v>
      </c>
      <c r="AN177" s="20">
        <f>Summary!I177</f>
        <v>5561207.8535117395</v>
      </c>
      <c r="AP177" s="12">
        <v>1</v>
      </c>
    </row>
    <row r="178" spans="1:42" x14ac:dyDescent="0.3">
      <c r="A178">
        <v>174</v>
      </c>
      <c r="B178" t="str">
        <f>Summary!B178</f>
        <v>MarinusPortlandSnowy</v>
      </c>
      <c r="C178" t="str">
        <f>Summary!C178</f>
        <v>Wind</v>
      </c>
      <c r="D178" s="104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1037861.1694860626</v>
      </c>
      <c r="H178" s="73">
        <f>SUMIFS(AM$5:AM178,$F$5:$F178,$F178,$D$5:$D178,$D178)</f>
        <v>40400179.495953985</v>
      </c>
      <c r="I178" s="20">
        <f>SUMIFS(AN$5:AN178,$F$5:$F178,$F178,$D$5:$D178,$D178)</f>
        <v>21910286.973830327</v>
      </c>
      <c r="J178" s="73">
        <f t="shared" si="32"/>
        <v>21910286.973830327</v>
      </c>
      <c r="K178" s="73">
        <f t="shared" si="33"/>
        <v>22948148.143316388</v>
      </c>
      <c r="L178" s="73">
        <f t="shared" si="34"/>
        <v>63348327.639270373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15024579.118849859</v>
      </c>
      <c r="Q178" s="73">
        <f>P178/SUMIFS(FinParameters!$H$8:$H$39,FinParameters!$B$8:$B$39,Financials!$E178,FinParameters!$C$8:$C$39,Financials!$F178)</f>
        <v>7236714.9026883664</v>
      </c>
      <c r="R178" s="73">
        <f t="shared" si="47"/>
        <v>-42349456.251769029</v>
      </c>
      <c r="S178" s="12">
        <f t="shared" si="36"/>
        <v>-0.73812929451805809</v>
      </c>
      <c r="T178" s="114">
        <f t="shared" si="37"/>
        <v>1037861.1694860626</v>
      </c>
      <c r="U178" s="73">
        <f>T178/SUMIFS(FinParameters!$L$8:$L$39,FinParameters!$B$8:$B$39,Financials!$E178,FinParameters!$C$8:$C$39,Financials!$F178)</f>
        <v>873116.52073164494</v>
      </c>
      <c r="V178" s="73">
        <f t="shared" si="38"/>
        <v>873116.52073164494</v>
      </c>
      <c r="W178" s="12"/>
      <c r="X178" s="73">
        <f t="shared" si="39"/>
        <v>16062440.288335919</v>
      </c>
      <c r="Y178" s="73">
        <f t="shared" si="40"/>
        <v>8109831.4234200111</v>
      </c>
      <c r="Z178" s="73">
        <f t="shared" si="40"/>
        <v>-41476339.731037386</v>
      </c>
      <c r="AA178" s="12">
        <f t="shared" si="41"/>
        <v>-0.72291132152571802</v>
      </c>
      <c r="AB178" s="114">
        <f t="shared" si="42"/>
        <v>40400179.495953985</v>
      </c>
      <c r="AC178" s="73">
        <f>AB178/SUMIFS(FinParameters!$L$8:$L$39,FinParameters!$B$8:$B$39,Financials!$E178,FinParameters!$C$8:$C$39,Financials!$F178)</f>
        <v>33987266.501076065</v>
      </c>
      <c r="AD178" s="73">
        <f t="shared" si="43"/>
        <v>33987266.501076065</v>
      </c>
      <c r="AE178" s="12"/>
      <c r="AF178" s="73">
        <f t="shared" si="44"/>
        <v>56462619.784289904</v>
      </c>
      <c r="AG178" s="73">
        <f t="shared" si="45"/>
        <v>42097097.924496077</v>
      </c>
      <c r="AH178" s="73">
        <f t="shared" si="45"/>
        <v>-7489073.2299613208</v>
      </c>
      <c r="AI178" s="12">
        <f t="shared" si="46"/>
        <v>-0.13053070402986605</v>
      </c>
      <c r="AL178" s="73">
        <f>Summary!G178</f>
        <v>-2794438.0940456348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8015781.8570509814</v>
      </c>
      <c r="AN178" s="20">
        <f>Summary!I178</f>
        <v>4285323.2526687356</v>
      </c>
      <c r="AP178" s="12">
        <v>1</v>
      </c>
    </row>
    <row r="179" spans="1:42" x14ac:dyDescent="0.3">
      <c r="A179">
        <v>175</v>
      </c>
      <c r="B179" t="str">
        <f>Summary!B179</f>
        <v>MarinusPortlandSnowy</v>
      </c>
      <c r="C179" t="str">
        <f>Summary!C179</f>
        <v>Wind</v>
      </c>
      <c r="D179" s="104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-26725288.031562041</v>
      </c>
      <c r="H179" s="73">
        <f>SUMIFS(AM$5:AM179,$F$5:$F179,$F179,$D$5:$D179,$D179)</f>
        <v>84313529.013351649</v>
      </c>
      <c r="I179" s="20">
        <f>SUMIFS(AN$5:AN179,$F$5:$F179,$F179,$D$5:$D179,$D179)</f>
        <v>12152637.53584699</v>
      </c>
      <c r="J179" s="73">
        <f t="shared" si="32"/>
        <v>12152637.53584699</v>
      </c>
      <c r="K179" s="73">
        <f t="shared" si="33"/>
        <v>-14572650.495715052</v>
      </c>
      <c r="L179" s="73">
        <f t="shared" si="34"/>
        <v>69740878.517636597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5266929.6808665209</v>
      </c>
      <c r="Q179" s="73">
        <f>P179/SUMIFS(FinParameters!$H$8:$H$39,FinParameters!$B$8:$B$39,Financials!$E179,FinParameters!$C$8:$C$39,Financials!$F179)</f>
        <v>2536860.9803597736</v>
      </c>
      <c r="R179" s="73">
        <f t="shared" si="47"/>
        <v>-52107105.689752363</v>
      </c>
      <c r="S179" s="12">
        <f t="shared" si="36"/>
        <v>-0.90820011793063271</v>
      </c>
      <c r="T179" s="114">
        <f t="shared" si="37"/>
        <v>-26725288.031562041</v>
      </c>
      <c r="U179" s="73">
        <f>T179/SUMIFS(FinParameters!$L$8:$L$39,FinParameters!$B$8:$B$39,Financials!$E179,FinParameters!$C$8:$C$39,Financials!$F179)</f>
        <v>-22483055.718544133</v>
      </c>
      <c r="V179" s="73">
        <f t="shared" si="38"/>
        <v>-22483055.718544133</v>
      </c>
      <c r="W179" s="12"/>
      <c r="X179" s="73">
        <f t="shared" si="39"/>
        <v>-21458358.350695521</v>
      </c>
      <c r="Y179" s="73">
        <f t="shared" si="40"/>
        <v>-19946194.738184359</v>
      </c>
      <c r="Z179" s="73">
        <f t="shared" si="40"/>
        <v>-74590161.408296496</v>
      </c>
      <c r="AA179" s="12">
        <f t="shared" si="41"/>
        <v>-1.3000682438748929</v>
      </c>
      <c r="AB179" s="114">
        <f t="shared" si="42"/>
        <v>84313529.013351649</v>
      </c>
      <c r="AC179" s="73">
        <f>AB179/SUMIFS(FinParameters!$L$8:$L$39,FinParameters!$B$8:$B$39,Financials!$E179,FinParameters!$C$8:$C$39,Financials!$F179)</f>
        <v>70930040.806129962</v>
      </c>
      <c r="AD179" s="73">
        <f t="shared" si="43"/>
        <v>70930040.806129962</v>
      </c>
      <c r="AE179" s="12"/>
      <c r="AF179" s="73">
        <f t="shared" si="44"/>
        <v>62855170.662656128</v>
      </c>
      <c r="AG179" s="73">
        <f t="shared" si="45"/>
        <v>50983846.0679456</v>
      </c>
      <c r="AH179" s="73">
        <f t="shared" si="45"/>
        <v>-3660120.6021665335</v>
      </c>
      <c r="AI179" s="12">
        <f t="shared" si="46"/>
        <v>-6.3794024222337917E-2</v>
      </c>
      <c r="AL179" s="73">
        <f>Summary!G179</f>
        <v>-7214547.3325086534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17230955.848667495</v>
      </c>
      <c r="AN179" s="20">
        <f>Summary!I179</f>
        <v>2549108.4900179543</v>
      </c>
      <c r="AP179" s="12">
        <v>1</v>
      </c>
    </row>
    <row r="180" spans="1:42" x14ac:dyDescent="0.3">
      <c r="A180">
        <v>176</v>
      </c>
      <c r="B180" t="str">
        <f>Summary!B180</f>
        <v>MarinusPortlandSnowy</v>
      </c>
      <c r="C180" t="str">
        <f>Summary!C180</f>
        <v>Wind</v>
      </c>
      <c r="D180" s="104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41491293.190224186</v>
      </c>
      <c r="H180" s="73">
        <f>SUMIFS(AM$5:AM180,$F$5:$F180,$F180,$D$5:$D180,$D180)</f>
        <v>-1237508.4816032317</v>
      </c>
      <c r="I180" s="20">
        <f>SUMIFS(AN$5:AN180,$F$5:$F180,$F180,$D$5:$D180,$D180)</f>
        <v>33530782.409307674</v>
      </c>
      <c r="J180" s="73">
        <f t="shared" si="32"/>
        <v>33530782.409307674</v>
      </c>
      <c r="K180" s="73">
        <f t="shared" si="33"/>
        <v>75022075.599531859</v>
      </c>
      <c r="L180" s="73">
        <f t="shared" si="34"/>
        <v>73784567.117928624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26645074.554327205</v>
      </c>
      <c r="Q180" s="73">
        <f>P180/SUMIFS(FinParameters!$H$8:$H$39,FinParameters!$B$8:$B$39,Financials!$E180,FinParameters!$C$8:$C$39,Financials!$F180)</f>
        <v>12833824.267904216</v>
      </c>
      <c r="R180" s="73">
        <f t="shared" si="47"/>
        <v>-30728960.816291682</v>
      </c>
      <c r="S180" s="12">
        <f t="shared" si="36"/>
        <v>-0.5355900211270116</v>
      </c>
      <c r="T180" s="114">
        <f t="shared" si="37"/>
        <v>41491293.190224186</v>
      </c>
      <c r="U180" s="73">
        <f>T180/SUMIFS(FinParameters!$L$8:$L$39,FinParameters!$B$8:$B$39,Financials!$E180,FinParameters!$C$8:$C$39,Financials!$F180)</f>
        <v>34905182.519589022</v>
      </c>
      <c r="V180" s="73">
        <f t="shared" si="38"/>
        <v>34905182.519589022</v>
      </c>
      <c r="W180" s="12"/>
      <c r="X180" s="73">
        <f t="shared" si="39"/>
        <v>68136367.74455139</v>
      </c>
      <c r="Y180" s="73">
        <f t="shared" si="40"/>
        <v>47739006.787493236</v>
      </c>
      <c r="Z180" s="73">
        <f t="shared" si="40"/>
        <v>4176221.7032973394</v>
      </c>
      <c r="AA180" s="12">
        <f t="shared" si="41"/>
        <v>7.2789401622532085E-2</v>
      </c>
      <c r="AB180" s="114">
        <f t="shared" si="42"/>
        <v>-1237508.4816032317</v>
      </c>
      <c r="AC180" s="73">
        <f>AB180/SUMIFS(FinParameters!$L$8:$L$39,FinParameters!$B$8:$B$39,Financials!$E180,FinParameters!$C$8:$C$39,Financials!$F180)</f>
        <v>-1041072.8636936679</v>
      </c>
      <c r="AD180" s="73">
        <f t="shared" si="43"/>
        <v>-1041072.8636936679</v>
      </c>
      <c r="AE180" s="12"/>
      <c r="AF180" s="73">
        <f t="shared" si="44"/>
        <v>66898859.262948155</v>
      </c>
      <c r="AG180" s="73">
        <f t="shared" si="45"/>
        <v>46697933.923799567</v>
      </c>
      <c r="AH180" s="73">
        <f t="shared" si="45"/>
        <v>3135148.8396036713</v>
      </c>
      <c r="AI180" s="12">
        <f t="shared" si="46"/>
        <v>5.4644035744593519E-2</v>
      </c>
      <c r="AL180" s="73">
        <f>Summary!G180</f>
        <v>2991995.7434511348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-321623.49582470855</v>
      </c>
      <c r="AN180" s="20">
        <f>Summary!I180</f>
        <v>6688749.8381187338</v>
      </c>
      <c r="AP180" s="12">
        <v>1</v>
      </c>
    </row>
    <row r="181" spans="1:42" x14ac:dyDescent="0.3">
      <c r="A181">
        <v>177</v>
      </c>
      <c r="B181" t="str">
        <f>Summary!B181</f>
        <v>MarinusPortlandSnowy</v>
      </c>
      <c r="C181" t="str">
        <f>Summary!C181</f>
        <v>Wind</v>
      </c>
      <c r="D181" s="104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164007596.85375571</v>
      </c>
      <c r="H181" s="73">
        <f>SUMIFS(AM$5:AM181,$F$5:$F181,$F181,$D$5:$D181,$D181)</f>
        <v>-126044067.81905408</v>
      </c>
      <c r="I181" s="20">
        <f>SUMIFS(AN$5:AN181,$F$5:$F181,$F181,$D$5:$D181,$D181)</f>
        <v>76231691.359739244</v>
      </c>
      <c r="J181" s="73">
        <f t="shared" si="32"/>
        <v>76231691.359739244</v>
      </c>
      <c r="K181" s="73">
        <f t="shared" si="33"/>
        <v>240239288.21349496</v>
      </c>
      <c r="L181" s="73">
        <f t="shared" si="34"/>
        <v>114195220.39444087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68340090.808384269</v>
      </c>
      <c r="Q181" s="73">
        <f>P181/SUMIFS(FinParameters!$H$8:$H$39,FinParameters!$B$8:$B$39,Financials!$E181,FinParameters!$C$8:$C$39,Financials!$F181)</f>
        <v>29654576.161170766</v>
      </c>
      <c r="R181" s="73">
        <f t="shared" si="47"/>
        <v>7985063.0855305642</v>
      </c>
      <c r="S181" s="12">
        <f t="shared" si="36"/>
        <v>0.13230153952040991</v>
      </c>
      <c r="T181" s="114">
        <f t="shared" si="37"/>
        <v>164007596.85375571</v>
      </c>
      <c r="U181" s="73">
        <f>T181/SUMIFS(FinParameters!$L$8:$L$39,FinParameters!$B$8:$B$39,Financials!$E181,FinParameters!$C$8:$C$39,Financials!$F181)</f>
        <v>134608672.70501608</v>
      </c>
      <c r="V181" s="73">
        <f t="shared" si="38"/>
        <v>134608672.70501608</v>
      </c>
      <c r="W181" s="12"/>
      <c r="X181" s="73">
        <f t="shared" si="39"/>
        <v>232347687.66213998</v>
      </c>
      <c r="Y181" s="73">
        <f t="shared" si="40"/>
        <v>164263248.86618686</v>
      </c>
      <c r="Z181" s="73">
        <f t="shared" si="40"/>
        <v>142593735.79054666</v>
      </c>
      <c r="AA181" s="12">
        <f t="shared" si="41"/>
        <v>2.3625825580816175</v>
      </c>
      <c r="AB181" s="114">
        <f t="shared" si="42"/>
        <v>-126044067.81905408</v>
      </c>
      <c r="AC181" s="73">
        <f>AB181/SUMIFS(FinParameters!$L$8:$L$39,FinParameters!$B$8:$B$39,Financials!$E181,FinParameters!$C$8:$C$39,Financials!$F181)</f>
        <v>-103450236.43382144</v>
      </c>
      <c r="AD181" s="73">
        <f t="shared" si="43"/>
        <v>-103450236.43382144</v>
      </c>
      <c r="AE181" s="12"/>
      <c r="AF181" s="73">
        <f t="shared" si="44"/>
        <v>106303619.8430859</v>
      </c>
      <c r="AG181" s="73">
        <f t="shared" si="45"/>
        <v>60813012.432365417</v>
      </c>
      <c r="AH181" s="73">
        <f t="shared" si="45"/>
        <v>39143499.356725216</v>
      </c>
      <c r="AI181" s="12">
        <f t="shared" si="46"/>
        <v>0.64855407798782849</v>
      </c>
      <c r="AL181" s="73">
        <f>Summary!G181</f>
        <v>15337436.277853223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-17843246.009698275</v>
      </c>
      <c r="AN181" s="20">
        <f>Summary!I181</f>
        <v>11933699.706052229</v>
      </c>
      <c r="AP181" s="12">
        <v>1</v>
      </c>
    </row>
    <row r="182" spans="1:42" x14ac:dyDescent="0.3">
      <c r="A182">
        <v>178</v>
      </c>
      <c r="B182" t="str">
        <f>Summary!B182</f>
        <v>MarinusPortlandSnowy</v>
      </c>
      <c r="C182" t="str">
        <f>Summary!C182</f>
        <v>Wind</v>
      </c>
      <c r="D182" s="104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103394773.81024171</v>
      </c>
      <c r="H182" s="73">
        <f>SUMIFS(AM$5:AM182,$F$5:$F182,$F182,$D$5:$D182,$D182)</f>
        <v>-54378058.690815911</v>
      </c>
      <c r="I182" s="20">
        <f>SUMIFS(AN$5:AN182,$F$5:$F182,$F182,$D$5:$D182,$D182)</f>
        <v>55625769.64118854</v>
      </c>
      <c r="J182" s="73">
        <f t="shared" si="32"/>
        <v>55625769.64118854</v>
      </c>
      <c r="K182" s="73">
        <f t="shared" si="33"/>
        <v>159020543.45143026</v>
      </c>
      <c r="L182" s="73">
        <f t="shared" si="34"/>
        <v>104642484.76061434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47734169.089833558</v>
      </c>
      <c r="Q182" s="73">
        <f>P182/SUMIFS(FinParameters!$H$8:$H$39,FinParameters!$B$8:$B$39,Financials!$E182,FinParameters!$C$8:$C$39,Financials!$F182)</f>
        <v>20713120.746848762</v>
      </c>
      <c r="R182" s="73">
        <f t="shared" si="47"/>
        <v>-12620858.633020148</v>
      </c>
      <c r="S182" s="12">
        <f t="shared" si="36"/>
        <v>-0.2091103112564921</v>
      </c>
      <c r="T182" s="114">
        <f t="shared" si="37"/>
        <v>103394773.81024171</v>
      </c>
      <c r="U182" s="73">
        <f>T182/SUMIFS(FinParameters!$L$8:$L$39,FinParameters!$B$8:$B$39,Financials!$E182,FinParameters!$C$8:$C$39,Financials!$F182)</f>
        <v>84860906.044751182</v>
      </c>
      <c r="V182" s="73">
        <f t="shared" si="38"/>
        <v>84860906.044751182</v>
      </c>
      <c r="W182" s="12"/>
      <c r="X182" s="73">
        <f t="shared" si="39"/>
        <v>151128942.90007529</v>
      </c>
      <c r="Y182" s="73">
        <f t="shared" si="40"/>
        <v>105574026.79159994</v>
      </c>
      <c r="Z182" s="73">
        <f t="shared" si="40"/>
        <v>72240047.411731035</v>
      </c>
      <c r="AA182" s="12">
        <f t="shared" si="41"/>
        <v>1.1969184695507482</v>
      </c>
      <c r="AB182" s="114">
        <f t="shared" si="42"/>
        <v>-54378058.690815911</v>
      </c>
      <c r="AC182" s="73">
        <f>AB182/SUMIFS(FinParameters!$L$8:$L$39,FinParameters!$B$8:$B$39,Financials!$E182,FinParameters!$C$8:$C$39,Financials!$F182)</f>
        <v>-44630605.197960213</v>
      </c>
      <c r="AD182" s="73">
        <f t="shared" si="43"/>
        <v>-44630605.197960213</v>
      </c>
      <c r="AE182" s="12"/>
      <c r="AF182" s="73">
        <f t="shared" si="44"/>
        <v>96750884.209259376</v>
      </c>
      <c r="AG182" s="73">
        <f t="shared" si="45"/>
        <v>60943421.593639731</v>
      </c>
      <c r="AH182" s="73">
        <f t="shared" si="45"/>
        <v>27609442.213770822</v>
      </c>
      <c r="AI182" s="12">
        <f t="shared" si="46"/>
        <v>0.45745057628921243</v>
      </c>
      <c r="AL182" s="73">
        <f>Summary!G182</f>
        <v>8057175.3353429055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-8452778.8153426778</v>
      </c>
      <c r="AN182" s="20">
        <f>Summary!I182</f>
        <v>8926719.969687812</v>
      </c>
      <c r="AP182" s="12">
        <v>1</v>
      </c>
    </row>
    <row r="183" spans="1:42" x14ac:dyDescent="0.3">
      <c r="A183">
        <v>179</v>
      </c>
      <c r="B183" t="str">
        <f>Summary!B183</f>
        <v>MarinusPortlandSnowy</v>
      </c>
      <c r="C183" t="str">
        <f>Summary!C183</f>
        <v>Wind</v>
      </c>
      <c r="D183" s="104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64517797.7913322</v>
      </c>
      <c r="H183" s="73">
        <f>SUMIFS(AM$5:AM183,$F$5:$F183,$F183,$D$5:$D183,$D183)</f>
        <v>-22477501.053571384</v>
      </c>
      <c r="I183" s="20">
        <f>SUMIFS(AN$5:AN183,$F$5:$F183,$F183,$D$5:$D183,$D183)</f>
        <v>46123410.171351522</v>
      </c>
      <c r="J183" s="73">
        <f t="shared" si="32"/>
        <v>46123410.171351522</v>
      </c>
      <c r="K183" s="73">
        <f t="shared" si="33"/>
        <v>110641207.96268372</v>
      </c>
      <c r="L183" s="73">
        <f t="shared" si="34"/>
        <v>88163706.909112334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38231809.61999654</v>
      </c>
      <c r="Q183" s="73">
        <f>P183/SUMIFS(FinParameters!$H$8:$H$39,FinParameters!$B$8:$B$39,Financials!$E183,FinParameters!$C$8:$C$39,Financials!$F183)</f>
        <v>16589795.195538068</v>
      </c>
      <c r="R183" s="73">
        <f t="shared" si="47"/>
        <v>-22123218.102857165</v>
      </c>
      <c r="S183" s="12">
        <f t="shared" si="36"/>
        <v>-0.36655137007716271</v>
      </c>
      <c r="T183" s="114">
        <f t="shared" si="37"/>
        <v>64517797.7913322</v>
      </c>
      <c r="U183" s="73">
        <f>T183/SUMIFS(FinParameters!$L$8:$L$39,FinParameters!$B$8:$B$39,Financials!$E183,FinParameters!$C$8:$C$39,Financials!$F183)</f>
        <v>52952761.293648385</v>
      </c>
      <c r="V183" s="73">
        <f t="shared" si="38"/>
        <v>52952761.293648385</v>
      </c>
      <c r="W183" s="12"/>
      <c r="X183" s="73">
        <f t="shared" si="39"/>
        <v>102749607.41132875</v>
      </c>
      <c r="Y183" s="73">
        <f t="shared" si="40"/>
        <v>69542556.489186451</v>
      </c>
      <c r="Z183" s="73">
        <f t="shared" si="40"/>
        <v>30829543.190791219</v>
      </c>
      <c r="AA183" s="12">
        <f t="shared" si="41"/>
        <v>0.51080323137880812</v>
      </c>
      <c r="AB183" s="114">
        <f t="shared" si="42"/>
        <v>-22477501.053571384</v>
      </c>
      <c r="AC183" s="73">
        <f>AB183/SUMIFS(FinParameters!$L$8:$L$39,FinParameters!$B$8:$B$39,Financials!$E183,FinParameters!$C$8:$C$39,Financials!$F183)</f>
        <v>-18448331.910166375</v>
      </c>
      <c r="AD183" s="73">
        <f t="shared" si="43"/>
        <v>-18448331.910166375</v>
      </c>
      <c r="AE183" s="12"/>
      <c r="AF183" s="73">
        <f t="shared" si="44"/>
        <v>80272106.35775736</v>
      </c>
      <c r="AG183" s="73">
        <f t="shared" si="45"/>
        <v>51094224.579020076</v>
      </c>
      <c r="AH183" s="73">
        <f t="shared" si="45"/>
        <v>12381211.280624844</v>
      </c>
      <c r="AI183" s="12">
        <f t="shared" si="46"/>
        <v>0.20513968343248135</v>
      </c>
      <c r="AL183" s="73">
        <f>Summary!G183</f>
        <v>3445083.0533897723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-3674006.6402258575</v>
      </c>
      <c r="AN183" s="20">
        <f>Summary!I183</f>
        <v>7577961.3462033384</v>
      </c>
      <c r="AP183" s="12">
        <v>1</v>
      </c>
    </row>
    <row r="184" spans="1:42" x14ac:dyDescent="0.3">
      <c r="A184">
        <v>180</v>
      </c>
      <c r="B184" t="str">
        <f>Summary!B184</f>
        <v>MarinusPortlandSnowy</v>
      </c>
      <c r="C184" t="str">
        <f>Summary!C184</f>
        <v>Wind</v>
      </c>
      <c r="D184" s="104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36577387.834470935</v>
      </c>
      <c r="H184" s="73">
        <f>SUMIFS(AM$5:AM184,$F$5:$F184,$F184,$D$5:$D184,$D184)</f>
        <v>-136887.2854702253</v>
      </c>
      <c r="I184" s="20">
        <f>SUMIFS(AN$5:AN184,$F$5:$F184,$F184,$D$5:$D184,$D184)</f>
        <v>39695949.072900437</v>
      </c>
      <c r="J184" s="73">
        <f t="shared" si="32"/>
        <v>39695949.072900437</v>
      </c>
      <c r="K184" s="73">
        <f t="shared" si="33"/>
        <v>76273336.907371372</v>
      </c>
      <c r="L184" s="73">
        <f t="shared" si="34"/>
        <v>76136449.621901155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31804348.521545455</v>
      </c>
      <c r="Q184" s="73">
        <f>P184/SUMIFS(FinParameters!$H$8:$H$39,FinParameters!$B$8:$B$39,Financials!$E184,FinParameters!$C$8:$C$39,Financials!$F184)</f>
        <v>13800749.52099536</v>
      </c>
      <c r="R184" s="73">
        <f t="shared" si="47"/>
        <v>-28550679.20130825</v>
      </c>
      <c r="S184" s="12">
        <f t="shared" si="36"/>
        <v>-0.47304558176016553</v>
      </c>
      <c r="T184" s="114">
        <f t="shared" si="37"/>
        <v>36577387.834470935</v>
      </c>
      <c r="U184" s="73">
        <f>T184/SUMIFS(FinParameters!$L$8:$L$39,FinParameters!$B$8:$B$39,Financials!$E184,FinParameters!$C$8:$C$39,Financials!$F184)</f>
        <v>30020765.634442531</v>
      </c>
      <c r="V184" s="73">
        <f t="shared" si="38"/>
        <v>30020765.634442531</v>
      </c>
      <c r="W184" s="12"/>
      <c r="X184" s="73">
        <f t="shared" si="39"/>
        <v>68381736.356016397</v>
      </c>
      <c r="Y184" s="73">
        <f t="shared" si="40"/>
        <v>43821515.155437887</v>
      </c>
      <c r="Z184" s="73">
        <f t="shared" si="40"/>
        <v>1470086.4331342801</v>
      </c>
      <c r="AA184" s="12">
        <f t="shared" si="41"/>
        <v>2.4357315183166178E-2</v>
      </c>
      <c r="AB184" s="114">
        <f t="shared" si="42"/>
        <v>-136887.2854702253</v>
      </c>
      <c r="AC184" s="73">
        <f>AB184/SUMIFS(FinParameters!$L$8:$L$39,FinParameters!$B$8:$B$39,Financials!$E184,FinParameters!$C$8:$C$39,Financials!$F184)</f>
        <v>-112349.77013760021</v>
      </c>
      <c r="AD184" s="73">
        <f t="shared" si="43"/>
        <v>-112349.77013760021</v>
      </c>
      <c r="AE184" s="12"/>
      <c r="AF184" s="73">
        <f t="shared" si="44"/>
        <v>68244849.070546165</v>
      </c>
      <c r="AG184" s="73">
        <f t="shared" si="45"/>
        <v>43709165.385300286</v>
      </c>
      <c r="AH184" s="73">
        <f t="shared" si="45"/>
        <v>1357736.66299668</v>
      </c>
      <c r="AI184" s="12">
        <f t="shared" si="46"/>
        <v>2.2495833640095685E-2</v>
      </c>
      <c r="AL184" s="73">
        <f>Summary!G184</f>
        <v>450112.74974998517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-88634.244451951905</v>
      </c>
      <c r="AN184" s="20">
        <f>Summary!I184</f>
        <v>6616196.422309109</v>
      </c>
      <c r="AP184" s="12">
        <v>1</v>
      </c>
    </row>
    <row r="185" spans="1:42" x14ac:dyDescent="0.3">
      <c r="A185">
        <v>181</v>
      </c>
      <c r="B185" t="str">
        <f>Summary!B185</f>
        <v>MarinusPortlandSnowy</v>
      </c>
      <c r="C185" t="str">
        <f>Summary!C185</f>
        <v>Wind</v>
      </c>
      <c r="D185" s="104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17496060.69380448</v>
      </c>
      <c r="H185" s="73">
        <f>SUMIFS(AM$5:AM185,$F$5:$F185,$F185,$D$5:$D185,$D185)</f>
        <v>20340887.347839102</v>
      </c>
      <c r="I185" s="20">
        <f>SUMIFS(AN$5:AN185,$F$5:$F185,$F185,$D$5:$D185,$D185)</f>
        <v>33546615.783558976</v>
      </c>
      <c r="J185" s="73">
        <f t="shared" si="32"/>
        <v>33546615.783558976</v>
      </c>
      <c r="K185" s="73">
        <f t="shared" si="33"/>
        <v>51042676.477363452</v>
      </c>
      <c r="L185" s="73">
        <f t="shared" si="34"/>
        <v>71383563.825202554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25655015.232203998</v>
      </c>
      <c r="Q185" s="73">
        <f>P185/SUMIFS(FinParameters!$H$8:$H$39,FinParameters!$B$8:$B$39,Financials!$E185,FinParameters!$C$8:$C$39,Financials!$F185)</f>
        <v>11132390.872182637</v>
      </c>
      <c r="R185" s="73">
        <f t="shared" si="47"/>
        <v>-34700012.490649708</v>
      </c>
      <c r="S185" s="12">
        <f t="shared" si="36"/>
        <v>-0.57493159724803489</v>
      </c>
      <c r="T185" s="114">
        <f t="shared" si="37"/>
        <v>17496060.69380448</v>
      </c>
      <c r="U185" s="73">
        <f>T185/SUMIFS(FinParameters!$L$8:$L$39,FinParameters!$B$8:$B$39,Financials!$E185,FinParameters!$C$8:$C$39,Financials!$F185)</f>
        <v>14359831.817177756</v>
      </c>
      <c r="V185" s="73">
        <f t="shared" si="38"/>
        <v>14359831.817177756</v>
      </c>
      <c r="W185" s="12"/>
      <c r="X185" s="73">
        <f t="shared" si="39"/>
        <v>43151075.92600847</v>
      </c>
      <c r="Y185" s="73">
        <f t="shared" si="40"/>
        <v>25492222.689360395</v>
      </c>
      <c r="Z185" s="73">
        <f t="shared" si="40"/>
        <v>-20340180.67347195</v>
      </c>
      <c r="AA185" s="12">
        <f t="shared" si="41"/>
        <v>-0.33700888626665393</v>
      </c>
      <c r="AB185" s="114">
        <f t="shared" si="42"/>
        <v>20340887.347839102</v>
      </c>
      <c r="AC185" s="73">
        <f>AB185/SUMIFS(FinParameters!$L$8:$L$39,FinParameters!$B$8:$B$39,Financials!$E185,FinParameters!$C$8:$C$39,Financials!$F185)</f>
        <v>16694713.538034353</v>
      </c>
      <c r="AD185" s="73">
        <f t="shared" si="43"/>
        <v>16694713.538034353</v>
      </c>
      <c r="AE185" s="12"/>
      <c r="AF185" s="73">
        <f t="shared" si="44"/>
        <v>63491963.273847573</v>
      </c>
      <c r="AG185" s="73">
        <f t="shared" si="45"/>
        <v>42186936.227394745</v>
      </c>
      <c r="AH185" s="73">
        <f t="shared" si="45"/>
        <v>-3645467.1354375966</v>
      </c>
      <c r="AI185" s="12">
        <f t="shared" si="46"/>
        <v>-6.0400388716203401E-2</v>
      </c>
      <c r="AL185" s="73">
        <f>Summary!G185</f>
        <v>-2179699.6429688591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3157263.7065478223</v>
      </c>
      <c r="AN185" s="20">
        <f>Summary!I185</f>
        <v>5584672.6784461662</v>
      </c>
      <c r="AP185" s="12">
        <v>1</v>
      </c>
    </row>
    <row r="186" spans="1:42" x14ac:dyDescent="0.3">
      <c r="A186">
        <v>182</v>
      </c>
      <c r="B186" t="str">
        <f>Summary!B186</f>
        <v>MarinusPortlandSnowy</v>
      </c>
      <c r="C186" t="str">
        <f>Summary!C186</f>
        <v>Wind</v>
      </c>
      <c r="D186" s="104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-4094434.9763134932</v>
      </c>
      <c r="H186" s="73">
        <f>SUMIFS(AM$5:AM186,$F$5:$F186,$F186,$D$5:$D186,$D186)</f>
        <v>48096364.374328688</v>
      </c>
      <c r="I186" s="20">
        <f>SUMIFS(AN$5:AN186,$F$5:$F186,$F186,$D$5:$D186,$D186)</f>
        <v>26207669.266631458</v>
      </c>
      <c r="J186" s="73">
        <f t="shared" si="32"/>
        <v>26207669.266631458</v>
      </c>
      <c r="K186" s="73">
        <f t="shared" si="33"/>
        <v>22113234.290317964</v>
      </c>
      <c r="L186" s="73">
        <f t="shared" si="34"/>
        <v>70209598.664646655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18316068.71527648</v>
      </c>
      <c r="Q186" s="73">
        <f>P186/SUMIFS(FinParameters!$H$8:$H$39,FinParameters!$B$8:$B$39,Financials!$E186,FinParameters!$C$8:$C$39,Financials!$F186)</f>
        <v>7947827.5235737152</v>
      </c>
      <c r="R186" s="73">
        <f t="shared" si="47"/>
        <v>-42038959.007577226</v>
      </c>
      <c r="S186" s="12">
        <f t="shared" si="36"/>
        <v>-0.69652787172292163</v>
      </c>
      <c r="T186" s="114">
        <f t="shared" si="37"/>
        <v>-4094434.9763134932</v>
      </c>
      <c r="U186" s="73">
        <f>T186/SUMIFS(FinParameters!$L$8:$L$39,FinParameters!$B$8:$B$39,Financials!$E186,FinParameters!$C$8:$C$39,Financials!$F186)</f>
        <v>-3360493.4662264832</v>
      </c>
      <c r="V186" s="73">
        <f t="shared" si="38"/>
        <v>-3360493.4662264832</v>
      </c>
      <c r="W186" s="12"/>
      <c r="X186" s="73">
        <f t="shared" si="39"/>
        <v>14221633.738962984</v>
      </c>
      <c r="Y186" s="73">
        <f t="shared" si="40"/>
        <v>4587334.0573472325</v>
      </c>
      <c r="Z186" s="73">
        <f t="shared" si="40"/>
        <v>-45399452.473803706</v>
      </c>
      <c r="AA186" s="12">
        <f t="shared" si="41"/>
        <v>-0.7522066377348875</v>
      </c>
      <c r="AB186" s="114">
        <f t="shared" si="42"/>
        <v>48096364.374328688</v>
      </c>
      <c r="AC186" s="73">
        <f>AB186/SUMIFS(FinParameters!$L$8:$L$39,FinParameters!$B$8:$B$39,Financials!$E186,FinParameters!$C$8:$C$39,Financials!$F186)</f>
        <v>39474926.128807239</v>
      </c>
      <c r="AD186" s="73">
        <f t="shared" si="43"/>
        <v>39474926.128807239</v>
      </c>
      <c r="AE186" s="12"/>
      <c r="AF186" s="73">
        <f t="shared" si="44"/>
        <v>62317998.113291673</v>
      </c>
      <c r="AG186" s="73">
        <f t="shared" si="45"/>
        <v>44062260.18615447</v>
      </c>
      <c r="AH186" s="73">
        <f t="shared" si="45"/>
        <v>-5924526.3449964672</v>
      </c>
      <c r="AI186" s="12">
        <f t="shared" si="46"/>
        <v>-9.8161272863654378E-2</v>
      </c>
      <c r="AL186" s="73">
        <f>Summary!G186</f>
        <v>-5132296.1457995558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7696184.8783747032</v>
      </c>
      <c r="AN186" s="20">
        <f>Summary!I186</f>
        <v>4297382.2928011306</v>
      </c>
      <c r="AP186" s="12">
        <v>1</v>
      </c>
    </row>
    <row r="187" spans="1:42" x14ac:dyDescent="0.3">
      <c r="A187">
        <v>183</v>
      </c>
      <c r="B187" t="str">
        <f>Summary!B187</f>
        <v>MarinusPortlandSnowy</v>
      </c>
      <c r="C187" t="str">
        <f>Summary!C187</f>
        <v>Wind</v>
      </c>
      <c r="D187" s="104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-34903864.449345231</v>
      </c>
      <c r="H187" s="73">
        <f>SUMIFS(AM$5:AM187,$F$5:$F187,$F187,$D$5:$D187,$D187)</f>
        <v>100121595.10798295</v>
      </c>
      <c r="I187" s="20">
        <f>SUMIFS(AN$5:AN187,$F$5:$F187,$F187,$D$5:$D187,$D187)</f>
        <v>14740079.341380902</v>
      </c>
      <c r="J187" s="73">
        <f t="shared" si="32"/>
        <v>14740079.341380902</v>
      </c>
      <c r="K187" s="73">
        <f t="shared" si="33"/>
        <v>-20163785.107964329</v>
      </c>
      <c r="L187" s="73">
        <f t="shared" si="34"/>
        <v>79957810.000018626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6848478.7900259215</v>
      </c>
      <c r="Q187" s="73">
        <f>P187/SUMIFS(FinParameters!$H$8:$H$39,FinParameters!$B$8:$B$39,Financials!$E187,FinParameters!$C$8:$C$39,Financials!$F187)</f>
        <v>2971736.4063272574</v>
      </c>
      <c r="R187" s="73">
        <f t="shared" si="47"/>
        <v>-53506548.932827786</v>
      </c>
      <c r="S187" s="12">
        <f t="shared" si="36"/>
        <v>-0.88653010281970734</v>
      </c>
      <c r="T187" s="114">
        <f t="shared" si="37"/>
        <v>-34903864.449345231</v>
      </c>
      <c r="U187" s="73">
        <f>T187/SUMIFS(FinParameters!$L$8:$L$39,FinParameters!$B$8:$B$39,Financials!$E187,FinParameters!$C$8:$C$39,Financials!$F187)</f>
        <v>-28647227.054925092</v>
      </c>
      <c r="V187" s="73">
        <f t="shared" si="38"/>
        <v>-28647227.054925092</v>
      </c>
      <c r="W187" s="12"/>
      <c r="X187" s="73">
        <f t="shared" si="39"/>
        <v>-28055385.659319311</v>
      </c>
      <c r="Y187" s="73">
        <f t="shared" si="40"/>
        <v>-25675490.648597833</v>
      </c>
      <c r="Z187" s="73">
        <f t="shared" si="40"/>
        <v>-82153775.987752885</v>
      </c>
      <c r="AA187" s="12">
        <f t="shared" si="41"/>
        <v>-1.3611753500470183</v>
      </c>
      <c r="AB187" s="114">
        <f t="shared" si="42"/>
        <v>100121595.10798295</v>
      </c>
      <c r="AC187" s="73">
        <f>AB187/SUMIFS(FinParameters!$L$8:$L$39,FinParameters!$B$8:$B$39,Financials!$E187,FinParameters!$C$8:$C$39,Financials!$F187)</f>
        <v>82174455.849213853</v>
      </c>
      <c r="AD187" s="73">
        <f t="shared" si="43"/>
        <v>82174455.849213853</v>
      </c>
      <c r="AE187" s="12"/>
      <c r="AF187" s="73">
        <f t="shared" si="44"/>
        <v>72066209.448663637</v>
      </c>
      <c r="AG187" s="73">
        <f t="shared" si="45"/>
        <v>56498965.200616017</v>
      </c>
      <c r="AH187" s="73">
        <f t="shared" si="45"/>
        <v>20679.861460968852</v>
      </c>
      <c r="AI187" s="12">
        <f t="shared" si="46"/>
        <v>3.4263693086066346E-4</v>
      </c>
      <c r="AL187" s="73">
        <f>Summary!G187</f>
        <v>-8178576.4177831905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15808066.094631298</v>
      </c>
      <c r="AN187" s="20">
        <f>Summary!I187</f>
        <v>2587441.805533912</v>
      </c>
      <c r="AP187" s="12">
        <v>1</v>
      </c>
    </row>
    <row r="188" spans="1:42" x14ac:dyDescent="0.3">
      <c r="A188">
        <v>184</v>
      </c>
      <c r="B188" t="str">
        <f>Summary!B188</f>
        <v>MarinusPortlandSnowy</v>
      </c>
      <c r="C188" t="str">
        <f>Summary!C188</f>
        <v>Wind</v>
      </c>
      <c r="D188" s="104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42275516.516101323</v>
      </c>
      <c r="H188" s="73">
        <f>SUMIFS(AM$5:AM188,$F$5:$F188,$F188,$D$5:$D188,$D188)</f>
        <v>-1486529.9504331695</v>
      </c>
      <c r="I188" s="20">
        <f>SUMIFS(AN$5:AN188,$F$5:$F188,$F188,$D$5:$D188,$D188)</f>
        <v>40128639.701773152</v>
      </c>
      <c r="J188" s="73">
        <f t="shared" si="32"/>
        <v>40128639.701773152</v>
      </c>
      <c r="K188" s="73">
        <f t="shared" si="33"/>
        <v>82404156.217874467</v>
      </c>
      <c r="L188" s="73">
        <f t="shared" si="34"/>
        <v>80917626.267441303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32237039.15041817</v>
      </c>
      <c r="Q188" s="73">
        <f>P188/SUMIFS(FinParameters!$H$8:$H$39,FinParameters!$B$8:$B$39,Financials!$E188,FinParameters!$C$8:$C$39,Financials!$F188)</f>
        <v>13988505.449563084</v>
      </c>
      <c r="R188" s="73">
        <f t="shared" si="47"/>
        <v>-28117988.572435535</v>
      </c>
      <c r="S188" s="12">
        <f t="shared" si="36"/>
        <v>-0.46587649170755879</v>
      </c>
      <c r="T188" s="114">
        <f t="shared" si="37"/>
        <v>42275516.516101323</v>
      </c>
      <c r="U188" s="73">
        <f>T188/SUMIFS(FinParameters!$L$8:$L$39,FinParameters!$B$8:$B$39,Financials!$E188,FinParameters!$C$8:$C$39,Financials!$F188)</f>
        <v>34697485.209942393</v>
      </c>
      <c r="V188" s="73">
        <f t="shared" si="38"/>
        <v>34697485.209942393</v>
      </c>
      <c r="W188" s="12"/>
      <c r="X188" s="73">
        <f t="shared" si="39"/>
        <v>74512555.666519493</v>
      </c>
      <c r="Y188" s="73">
        <f t="shared" si="40"/>
        <v>48685990.659505479</v>
      </c>
      <c r="Z188" s="73">
        <f t="shared" si="40"/>
        <v>6579496.6375068575</v>
      </c>
      <c r="AA188" s="12">
        <f t="shared" si="41"/>
        <v>0.10901323196668007</v>
      </c>
      <c r="AB188" s="114">
        <f t="shared" si="42"/>
        <v>-1486529.9504331695</v>
      </c>
      <c r="AC188" s="73">
        <f>AB188/SUMIFS(FinParameters!$L$8:$L$39,FinParameters!$B$8:$B$39,Financials!$E188,FinParameters!$C$8:$C$39,Financials!$F188)</f>
        <v>-1220064.3592289796</v>
      </c>
      <c r="AD188" s="73">
        <f t="shared" si="43"/>
        <v>-1220064.3592289796</v>
      </c>
      <c r="AE188" s="12"/>
      <c r="AF188" s="73">
        <f t="shared" si="44"/>
        <v>73026025.716086328</v>
      </c>
      <c r="AG188" s="73">
        <f t="shared" si="45"/>
        <v>47465926.300276503</v>
      </c>
      <c r="AH188" s="73">
        <f t="shared" si="45"/>
        <v>5359432.2782778777</v>
      </c>
      <c r="AI188" s="12">
        <f t="shared" si="46"/>
        <v>8.8798439508437244E-2</v>
      </c>
      <c r="AL188" s="73">
        <f>Summary!G188</f>
        <v>784223.32587714051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-249021.4688299378</v>
      </c>
      <c r="AN188" s="20">
        <f>Summary!I188</f>
        <v>6597857.2924654782</v>
      </c>
      <c r="AP188" s="12">
        <v>1</v>
      </c>
    </row>
    <row r="189" spans="1:42" x14ac:dyDescent="0.3">
      <c r="A189">
        <v>185</v>
      </c>
      <c r="B189" t="str">
        <f>Summary!B189</f>
        <v>MarinusPortlandSnowy</v>
      </c>
      <c r="C189" t="str">
        <f>Summary!C189</f>
        <v>Wind</v>
      </c>
      <c r="D189" s="104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183489589.8030073</v>
      </c>
      <c r="H189" s="73">
        <f>SUMIFS(AM$5:AM189,$F$5:$F189,$F189,$D$5:$D189,$D189)</f>
        <v>-146589412.34633994</v>
      </c>
      <c r="I189" s="20">
        <f>SUMIFS(AN$5:AN189,$F$5:$F189,$F189,$D$5:$D189,$D189)</f>
        <v>87275688.703495771</v>
      </c>
      <c r="J189" s="73">
        <f t="shared" si="32"/>
        <v>87275688.703495771</v>
      </c>
      <c r="K189" s="73">
        <f t="shared" si="33"/>
        <v>270765278.50650311</v>
      </c>
      <c r="L189" s="73">
        <f t="shared" si="34"/>
        <v>124175866.16016313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78368048.138356924</v>
      </c>
      <c r="Q189" s="73">
        <f>P189/SUMIFS(FinParameters!$H$8:$H$39,FinParameters!$B$8:$B$39,Financials!$E189,FinParameters!$C$8:$C$39,Financials!$F189)</f>
        <v>30636011.306659326</v>
      </c>
      <c r="R189" s="73">
        <f t="shared" si="47"/>
        <v>15640965.063609244</v>
      </c>
      <c r="S189" s="12">
        <f t="shared" si="36"/>
        <v>0.24934947230004223</v>
      </c>
      <c r="T189" s="114">
        <f t="shared" si="37"/>
        <v>183489589.8030073</v>
      </c>
      <c r="U189" s="73">
        <f>T189/SUMIFS(FinParameters!$L$8:$L$39,FinParameters!$B$8:$B$39,Financials!$E189,FinParameters!$C$8:$C$39,Financials!$F189)</f>
        <v>146925318.64460406</v>
      </c>
      <c r="V189" s="73">
        <f t="shared" si="38"/>
        <v>146925318.64460406</v>
      </c>
      <c r="W189" s="12"/>
      <c r="X189" s="73">
        <f t="shared" si="39"/>
        <v>261857637.94136426</v>
      </c>
      <c r="Y189" s="73">
        <f t="shared" si="40"/>
        <v>177561329.95126337</v>
      </c>
      <c r="Z189" s="73">
        <f t="shared" si="40"/>
        <v>162566283.7082133</v>
      </c>
      <c r="AA189" s="12">
        <f t="shared" si="41"/>
        <v>2.5916442426390831</v>
      </c>
      <c r="AB189" s="114">
        <f t="shared" si="42"/>
        <v>-146589412.34633994</v>
      </c>
      <c r="AC189" s="73">
        <f>AB189/SUMIFS(FinParameters!$L$8:$L$39,FinParameters!$B$8:$B$39,Financials!$E189,FinParameters!$C$8:$C$39,Financials!$F189)</f>
        <v>-117378300.00074621</v>
      </c>
      <c r="AD189" s="73">
        <f t="shared" si="43"/>
        <v>-117378300.00074621</v>
      </c>
      <c r="AE189" s="12"/>
      <c r="AF189" s="73">
        <f t="shared" si="44"/>
        <v>115268225.59502432</v>
      </c>
      <c r="AG189" s="73">
        <f t="shared" si="45"/>
        <v>60183029.950517163</v>
      </c>
      <c r="AH189" s="73">
        <f t="shared" si="45"/>
        <v>45187983.707467094</v>
      </c>
      <c r="AI189" s="12">
        <f t="shared" si="46"/>
        <v>0.7203903241223506</v>
      </c>
      <c r="AL189" s="73">
        <f>Summary!G189</f>
        <v>19481992.949251581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-20545344.52728587</v>
      </c>
      <c r="AN189" s="20">
        <f>Summary!I189</f>
        <v>11043997.343756523</v>
      </c>
      <c r="AP189" s="12">
        <v>1</v>
      </c>
    </row>
    <row r="190" spans="1:42" x14ac:dyDescent="0.3">
      <c r="A190">
        <v>186</v>
      </c>
      <c r="B190" t="str">
        <f>Summary!B190</f>
        <v>MarinusPortlandSnowy</v>
      </c>
      <c r="C190" t="str">
        <f>Summary!C190</f>
        <v>Wind</v>
      </c>
      <c r="D190" s="104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112818579.25574782</v>
      </c>
      <c r="H190" s="73">
        <f>SUMIFS(AM$5:AM190,$F$5:$F190,$F190,$D$5:$D190,$D190)</f>
        <v>-63543800.5002333</v>
      </c>
      <c r="I190" s="20">
        <f>SUMIFS(AN$5:AN190,$F$5:$F190,$F190,$D$5:$D190,$D190)</f>
        <v>62965822.749690473</v>
      </c>
      <c r="J190" s="73">
        <f t="shared" si="32"/>
        <v>62965822.749690473</v>
      </c>
      <c r="K190" s="73">
        <f t="shared" si="33"/>
        <v>175784402.0054383</v>
      </c>
      <c r="L190" s="73">
        <f t="shared" si="34"/>
        <v>112240601.50520501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54058182.184551619</v>
      </c>
      <c r="Q190" s="73">
        <f>P190/SUMIFS(FinParameters!$H$8:$H$39,FinParameters!$B$8:$B$39,Financials!$E190,FinParameters!$C$8:$C$39,Financials!$F190)</f>
        <v>21132682.514939256</v>
      </c>
      <c r="R190" s="73">
        <f t="shared" si="47"/>
        <v>-8668900.8901960608</v>
      </c>
      <c r="S190" s="12">
        <f t="shared" si="36"/>
        <v>-0.13820028710510754</v>
      </c>
      <c r="T190" s="114">
        <f t="shared" si="37"/>
        <v>112818579.25574782</v>
      </c>
      <c r="U190" s="73">
        <f>T190/SUMIFS(FinParameters!$L$8:$L$39,FinParameters!$B$8:$B$39,Financials!$E190,FinParameters!$C$8:$C$39,Financials!$F190)</f>
        <v>90337036.144546419</v>
      </c>
      <c r="V190" s="73">
        <f t="shared" si="38"/>
        <v>90337036.144546419</v>
      </c>
      <c r="W190" s="12"/>
      <c r="X190" s="73">
        <f t="shared" si="39"/>
        <v>166876761.44029945</v>
      </c>
      <c r="Y190" s="73">
        <f t="shared" si="40"/>
        <v>111469718.65948567</v>
      </c>
      <c r="Z190" s="73">
        <f t="shared" si="40"/>
        <v>81668135.254350364</v>
      </c>
      <c r="AA190" s="12">
        <f t="shared" si="41"/>
        <v>1.3019597158221416</v>
      </c>
      <c r="AB190" s="114">
        <f t="shared" si="42"/>
        <v>-63543800.5002333</v>
      </c>
      <c r="AC190" s="73">
        <f>AB190/SUMIFS(FinParameters!$L$8:$L$39,FinParameters!$B$8:$B$39,Financials!$E190,FinParameters!$C$8:$C$39,Financials!$F190)</f>
        <v>-50881323.275119737</v>
      </c>
      <c r="AD190" s="73">
        <f t="shared" si="43"/>
        <v>-50881323.275119737</v>
      </c>
      <c r="AE190" s="12"/>
      <c r="AF190" s="73">
        <f t="shared" si="44"/>
        <v>103332960.94006616</v>
      </c>
      <c r="AG190" s="73">
        <f t="shared" si="45"/>
        <v>60588395.384365931</v>
      </c>
      <c r="AH190" s="73">
        <f t="shared" si="45"/>
        <v>30786811.979230627</v>
      </c>
      <c r="AI190" s="12">
        <f t="shared" si="46"/>
        <v>0.49080573286891144</v>
      </c>
      <c r="AL190" s="73">
        <f>Summary!G190</f>
        <v>9423805.4455061052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-9165741.8094173912</v>
      </c>
      <c r="AN190" s="20">
        <f>Summary!I190</f>
        <v>7340053.1085019363</v>
      </c>
      <c r="AP190" s="12">
        <v>1</v>
      </c>
    </row>
    <row r="191" spans="1:42" x14ac:dyDescent="0.3">
      <c r="A191">
        <v>187</v>
      </c>
      <c r="B191" t="str">
        <f>Summary!B191</f>
        <v>MarinusPortlandSnowy</v>
      </c>
      <c r="C191" t="str">
        <f>Summary!C191</f>
        <v>Wind</v>
      </c>
      <c r="D191" s="104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68611608.093127087</v>
      </c>
      <c r="H191" s="73">
        <f>SUMIFS(AM$5:AM191,$F$5:$F191,$F191,$D$5:$D191,$D191)</f>
        <v>-26264349.026181322</v>
      </c>
      <c r="I191" s="20">
        <f>SUMIFS(AN$5:AN191,$F$5:$F191,$F191,$D$5:$D191,$D191)</f>
        <v>52333558.028551251</v>
      </c>
      <c r="J191" s="73">
        <f t="shared" si="32"/>
        <v>52333558.028551251</v>
      </c>
      <c r="K191" s="73">
        <f t="shared" si="33"/>
        <v>120945166.12167834</v>
      </c>
      <c r="L191" s="73">
        <f t="shared" si="34"/>
        <v>94680817.095497012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43425917.463412397</v>
      </c>
      <c r="Q191" s="73">
        <f>P191/SUMIFS(FinParameters!$H$8:$H$39,FinParameters!$B$8:$B$39,Financials!$E191,FinParameters!$C$8:$C$39,Financials!$F191)</f>
        <v>16976266.858941961</v>
      </c>
      <c r="R191" s="73">
        <f t="shared" si="47"/>
        <v>-19301165.611335285</v>
      </c>
      <c r="S191" s="12">
        <f t="shared" si="36"/>
        <v>-0.30770067194636441</v>
      </c>
      <c r="T191" s="114">
        <f t="shared" si="37"/>
        <v>68611608.093127087</v>
      </c>
      <c r="U191" s="73">
        <f>T191/SUMIFS(FinParameters!$L$8:$L$39,FinParameters!$B$8:$B$39,Financials!$E191,FinParameters!$C$8:$C$39,Financials!$F191)</f>
        <v>54939260.546737425</v>
      </c>
      <c r="V191" s="73">
        <f t="shared" si="38"/>
        <v>54939260.546737425</v>
      </c>
      <c r="W191" s="12"/>
      <c r="X191" s="73">
        <f t="shared" si="39"/>
        <v>112037525.55653948</v>
      </c>
      <c r="Y191" s="73">
        <f t="shared" si="40"/>
        <v>71915527.40567939</v>
      </c>
      <c r="Z191" s="73">
        <f t="shared" si="40"/>
        <v>35638094.93540214</v>
      </c>
      <c r="AA191" s="12">
        <f t="shared" si="41"/>
        <v>0.56814526020498357</v>
      </c>
      <c r="AB191" s="114">
        <f t="shared" si="42"/>
        <v>-26264349.026181322</v>
      </c>
      <c r="AC191" s="73">
        <f>AB191/SUMIFS(FinParameters!$L$8:$L$39,FinParameters!$B$8:$B$39,Financials!$E191,FinParameters!$C$8:$C$39,Financials!$F191)</f>
        <v>-21030609.168659996</v>
      </c>
      <c r="AD191" s="73">
        <f t="shared" si="43"/>
        <v>-21030609.168659996</v>
      </c>
      <c r="AE191" s="12"/>
      <c r="AF191" s="73">
        <f t="shared" si="44"/>
        <v>85773176.530358151</v>
      </c>
      <c r="AG191" s="73">
        <f t="shared" si="45"/>
        <v>50884918.23701939</v>
      </c>
      <c r="AH191" s="73">
        <f t="shared" si="45"/>
        <v>14607485.766742144</v>
      </c>
      <c r="AI191" s="12">
        <f t="shared" si="46"/>
        <v>0.23287366557975248</v>
      </c>
      <c r="AL191" s="73">
        <f>Summary!G191</f>
        <v>4093810.301794888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-3786847.9726099358</v>
      </c>
      <c r="AN191" s="20">
        <f>Summary!I191</f>
        <v>6210147.8571997257</v>
      </c>
      <c r="AP191" s="12">
        <v>1</v>
      </c>
    </row>
    <row r="192" spans="1:42" x14ac:dyDescent="0.3">
      <c r="A192">
        <v>188</v>
      </c>
      <c r="B192" t="str">
        <f>Summary!B192</f>
        <v>MarinusPortlandSnowy</v>
      </c>
      <c r="C192" t="str">
        <f>Summary!C192</f>
        <v>Wind</v>
      </c>
      <c r="D192" s="104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37710634.587629817</v>
      </c>
      <c r="H192" s="73">
        <f>SUMIFS(AM$5:AM192,$F$5:$F192,$F192,$D$5:$D192,$D192)</f>
        <v>-130859.22225554501</v>
      </c>
      <c r="I192" s="20">
        <f>SUMIFS(AN$5:AN192,$F$5:$F192,$F192,$D$5:$D192,$D192)</f>
        <v>45131877.49327521</v>
      </c>
      <c r="J192" s="73">
        <f t="shared" si="32"/>
        <v>45131877.49327521</v>
      </c>
      <c r="K192" s="73">
        <f t="shared" si="33"/>
        <v>82842512.08090502</v>
      </c>
      <c r="L192" s="73">
        <f t="shared" si="34"/>
        <v>82711652.858649492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36224236.928136356</v>
      </c>
      <c r="Q192" s="73">
        <f>P192/SUMIFS(FinParameters!$H$8:$H$39,FinParameters!$B$8:$B$39,Financials!$E192,FinParameters!$C$8:$C$39,Financials!$F192)</f>
        <v>14160951.541707737</v>
      </c>
      <c r="R192" s="73">
        <f t="shared" si="47"/>
        <v>-26502846.146611325</v>
      </c>
      <c r="S192" s="12">
        <f t="shared" si="36"/>
        <v>-0.42251041890517455</v>
      </c>
      <c r="T192" s="114">
        <f t="shared" si="37"/>
        <v>37710634.587629817</v>
      </c>
      <c r="U192" s="73">
        <f>T192/SUMIFS(FinParameters!$L$8:$L$39,FinParameters!$B$8:$B$39,Financials!$E192,FinParameters!$C$8:$C$39,Financials!$F192)</f>
        <v>30195974.654617324</v>
      </c>
      <c r="V192" s="73">
        <f t="shared" si="38"/>
        <v>30195974.654617324</v>
      </c>
      <c r="W192" s="12"/>
      <c r="X192" s="73">
        <f t="shared" si="39"/>
        <v>73934871.515766174</v>
      </c>
      <c r="Y192" s="73">
        <f t="shared" si="40"/>
        <v>44356926.196325064</v>
      </c>
      <c r="Z192" s="73">
        <f t="shared" si="40"/>
        <v>3693128.508005999</v>
      </c>
      <c r="AA192" s="12">
        <f t="shared" si="41"/>
        <v>5.8876139730666958E-2</v>
      </c>
      <c r="AB192" s="114">
        <f t="shared" si="42"/>
        <v>-130859.22225554501</v>
      </c>
      <c r="AC192" s="73">
        <f>AB192/SUMIFS(FinParameters!$L$8:$L$39,FinParameters!$B$8:$B$39,Financials!$E192,FinParameters!$C$8:$C$39,Financials!$F192)</f>
        <v>-104782.69065903107</v>
      </c>
      <c r="AD192" s="73">
        <f t="shared" si="43"/>
        <v>-104782.69065903107</v>
      </c>
      <c r="AE192" s="12"/>
      <c r="AF192" s="73">
        <f t="shared" si="44"/>
        <v>73804012.293510631</v>
      </c>
      <c r="AG192" s="73">
        <f t="shared" si="45"/>
        <v>44252143.505666032</v>
      </c>
      <c r="AH192" s="73">
        <f t="shared" si="45"/>
        <v>3588345.8173469678</v>
      </c>
      <c r="AI192" s="12">
        <f t="shared" si="46"/>
        <v>5.7205685988474475E-2</v>
      </c>
      <c r="AL192" s="73">
        <f>Summary!G192</f>
        <v>1133246.753158882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6028.0632146802873</v>
      </c>
      <c r="AN192" s="20">
        <f>Summary!I192</f>
        <v>5435928.4203747734</v>
      </c>
      <c r="AP192" s="12">
        <v>1</v>
      </c>
    </row>
    <row r="193" spans="1:42" x14ac:dyDescent="0.3">
      <c r="A193">
        <v>189</v>
      </c>
      <c r="B193" t="str">
        <f>Summary!B193</f>
        <v>MarinusPortlandSnowy</v>
      </c>
      <c r="C193" t="str">
        <f>Summary!C193</f>
        <v>Wind</v>
      </c>
      <c r="D193" s="104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15910622.34332297</v>
      </c>
      <c r="H193" s="73">
        <f>SUMIFS(AM$5:AM193,$F$5:$F193,$F193,$D$5:$D193,$D193)</f>
        <v>24004288.642819386</v>
      </c>
      <c r="I193" s="20">
        <f>SUMIFS(AN$5:AN193,$F$5:$F193,$F193,$D$5:$D193,$D193)</f>
        <v>38209727.657356694</v>
      </c>
      <c r="J193" s="73">
        <f t="shared" si="32"/>
        <v>38209727.657356694</v>
      </c>
      <c r="K193" s="73">
        <f t="shared" si="33"/>
        <v>54120350.000679664</v>
      </c>
      <c r="L193" s="73">
        <f t="shared" si="34"/>
        <v>78124638.643499047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29302087.09221784</v>
      </c>
      <c r="Q193" s="73">
        <f>P193/SUMIFS(FinParameters!$H$8:$H$39,FinParameters!$B$8:$B$39,Financials!$E193,FinParameters!$C$8:$C$39,Financials!$F193)</f>
        <v>11454911.699230224</v>
      </c>
      <c r="R193" s="73">
        <f t="shared" si="47"/>
        <v>-33424995.982529841</v>
      </c>
      <c r="S193" s="12">
        <f t="shared" si="36"/>
        <v>-0.53286386587910528</v>
      </c>
      <c r="T193" s="114">
        <f t="shared" si="37"/>
        <v>15910622.34332297</v>
      </c>
      <c r="U193" s="73">
        <f>T193/SUMIFS(FinParameters!$L$8:$L$39,FinParameters!$B$8:$B$39,Financials!$E193,FinParameters!$C$8:$C$39,Financials!$F193)</f>
        <v>12740086.563692188</v>
      </c>
      <c r="V193" s="73">
        <f t="shared" si="38"/>
        <v>12740086.563692188</v>
      </c>
      <c r="W193" s="12"/>
      <c r="X193" s="73">
        <f t="shared" si="39"/>
        <v>45212709.43554081</v>
      </c>
      <c r="Y193" s="73">
        <f t="shared" si="40"/>
        <v>24194998.262922414</v>
      </c>
      <c r="Z193" s="73">
        <f t="shared" si="40"/>
        <v>-20684909.418837652</v>
      </c>
      <c r="AA193" s="12">
        <f t="shared" si="41"/>
        <v>-0.3297604225305491</v>
      </c>
      <c r="AB193" s="114">
        <f t="shared" si="42"/>
        <v>24004288.642819386</v>
      </c>
      <c r="AC193" s="73">
        <f>AB193/SUMIFS(FinParameters!$L$8:$L$39,FinParameters!$B$8:$B$39,Financials!$E193,FinParameters!$C$8:$C$39,Financials!$F193)</f>
        <v>19220914.72039187</v>
      </c>
      <c r="AD193" s="73">
        <f t="shared" si="43"/>
        <v>19220914.72039187</v>
      </c>
      <c r="AE193" s="12"/>
      <c r="AF193" s="73">
        <f t="shared" si="44"/>
        <v>69216998.0783602</v>
      </c>
      <c r="AG193" s="73">
        <f t="shared" si="45"/>
        <v>43415912.983314283</v>
      </c>
      <c r="AH193" s="73">
        <f t="shared" si="45"/>
        <v>-1463994.6984457821</v>
      </c>
      <c r="AI193" s="12">
        <f t="shared" si="46"/>
        <v>-2.3339116481811171E-2</v>
      </c>
      <c r="AL193" s="73">
        <f>Summary!G193</f>
        <v>-1585438.3504815095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3663401.2949802829</v>
      </c>
      <c r="AN193" s="20">
        <f>Summary!I193</f>
        <v>4663111.8737977147</v>
      </c>
      <c r="AP193" s="12">
        <v>1</v>
      </c>
    </row>
    <row r="194" spans="1:42" x14ac:dyDescent="0.3">
      <c r="A194">
        <v>190</v>
      </c>
      <c r="B194" t="str">
        <f>Summary!B194</f>
        <v>MarinusPortlandSnowy</v>
      </c>
      <c r="C194" t="str">
        <f>Summary!C194</f>
        <v>Wind</v>
      </c>
      <c r="D194" s="104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-8600121.4584097117</v>
      </c>
      <c r="H194" s="73">
        <f>SUMIFS(AM$5:AM194,$F$5:$F194,$F194,$D$5:$D194,$D194)</f>
        <v>56722710.798133031</v>
      </c>
      <c r="I194" s="20">
        <f>SUMIFS(AN$5:AN194,$F$5:$F194,$F194,$D$5:$D194,$D194)</f>
        <v>29802626.065200336</v>
      </c>
      <c r="J194" s="73">
        <f t="shared" si="32"/>
        <v>29802626.065200336</v>
      </c>
      <c r="K194" s="73">
        <f t="shared" si="33"/>
        <v>21202504.606790625</v>
      </c>
      <c r="L194" s="73">
        <f t="shared" si="34"/>
        <v>77925215.404923648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20894985.500061482</v>
      </c>
      <c r="Q194" s="73">
        <f>P194/SUMIFS(FinParameters!$H$8:$H$39,FinParameters!$B$8:$B$39,Financials!$E194,FinParameters!$C$8:$C$39,Financials!$F194)</f>
        <v>8168367.4308465114</v>
      </c>
      <c r="R194" s="73">
        <f t="shared" si="47"/>
        <v>-41832097.574686199</v>
      </c>
      <c r="S194" s="12">
        <f t="shared" si="36"/>
        <v>-0.66689052836774954</v>
      </c>
      <c r="T194" s="114">
        <f t="shared" si="37"/>
        <v>-8600121.4584097117</v>
      </c>
      <c r="U194" s="73">
        <f>T194/SUMIFS(FinParameters!$L$8:$L$39,FinParameters!$B$8:$B$39,Financials!$E194,FinParameters!$C$8:$C$39,Financials!$F194)</f>
        <v>-6886361.1664057169</v>
      </c>
      <c r="V194" s="73">
        <f t="shared" si="38"/>
        <v>-6886361.1664057169</v>
      </c>
      <c r="W194" s="12"/>
      <c r="X194" s="73">
        <f t="shared" si="39"/>
        <v>12294864.04165177</v>
      </c>
      <c r="Y194" s="73">
        <f t="shared" si="40"/>
        <v>1282006.2644407945</v>
      </c>
      <c r="Z194" s="73">
        <f t="shared" si="40"/>
        <v>-48718458.741091914</v>
      </c>
      <c r="AA194" s="12">
        <f t="shared" si="41"/>
        <v>-0.77667342960994024</v>
      </c>
      <c r="AB194" s="114">
        <f t="shared" si="42"/>
        <v>56722710.798133031</v>
      </c>
      <c r="AC194" s="73">
        <f>AB194/SUMIFS(FinParameters!$L$8:$L$39,FinParameters!$B$8:$B$39,Financials!$E194,FinParameters!$C$8:$C$39,Financials!$F194)</f>
        <v>45419483.292478479</v>
      </c>
      <c r="AD194" s="73">
        <f t="shared" si="43"/>
        <v>45419483.292478479</v>
      </c>
      <c r="AE194" s="12"/>
      <c r="AF194" s="73">
        <f t="shared" si="44"/>
        <v>69017574.839784801</v>
      </c>
      <c r="AG194" s="73">
        <f t="shared" si="45"/>
        <v>46701489.556919277</v>
      </c>
      <c r="AH194" s="73">
        <f t="shared" si="45"/>
        <v>-3298975.448613435</v>
      </c>
      <c r="AI194" s="12">
        <f t="shared" si="46"/>
        <v>-5.2592521234922814E-2</v>
      </c>
      <c r="AL194" s="73">
        <f>Summary!G194</f>
        <v>-4505686.4820962176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8626346.4238043409</v>
      </c>
      <c r="AN194" s="20">
        <f>Summary!I194</f>
        <v>3594956.7985688788</v>
      </c>
      <c r="AP194" s="12">
        <v>1</v>
      </c>
    </row>
    <row r="195" spans="1:42" x14ac:dyDescent="0.3">
      <c r="A195">
        <v>191</v>
      </c>
      <c r="B195" t="str">
        <f>Summary!B195</f>
        <v>MarinusPortlandSnowy</v>
      </c>
      <c r="C195" t="str">
        <f>Summary!C195</f>
        <v>Wind</v>
      </c>
      <c r="D195" s="104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-43905361.552246772</v>
      </c>
      <c r="H195" s="73">
        <f>SUMIFS(AM$5:AM195,$F$5:$F195,$F195,$D$5:$D195,$D195)</f>
        <v>116984532.61698192</v>
      </c>
      <c r="I195" s="20">
        <f>SUMIFS(AN$5:AN195,$F$5:$F195,$F195,$D$5:$D195,$D195)</f>
        <v>16669608.548787167</v>
      </c>
      <c r="J195" s="73">
        <f t="shared" si="32"/>
        <v>16669608.548787167</v>
      </c>
      <c r="K195" s="73">
        <f t="shared" si="33"/>
        <v>-27235753.003459603</v>
      </c>
      <c r="L195" s="73">
        <f t="shared" si="34"/>
        <v>89748779.613522306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7761967.9836483132</v>
      </c>
      <c r="Q195" s="73">
        <f>P195/SUMIFS(FinParameters!$H$8:$H$39,FinParameters!$B$8:$B$39,Financials!$E195,FinParameters!$C$8:$C$39,Financials!$F195)</f>
        <v>3034345.5599296628</v>
      </c>
      <c r="R195" s="73">
        <f t="shared" si="47"/>
        <v>-54965115.091099367</v>
      </c>
      <c r="S195" s="12">
        <f t="shared" si="36"/>
        <v>-0.87625810729316245</v>
      </c>
      <c r="T195" s="114">
        <f t="shared" si="37"/>
        <v>-43905361.552246772</v>
      </c>
      <c r="U195" s="73">
        <f>T195/SUMIFS(FinParameters!$L$8:$L$39,FinParameters!$B$8:$B$39,Financials!$E195,FinParameters!$C$8:$C$39,Financials!$F195)</f>
        <v>-35156268.228600509</v>
      </c>
      <c r="V195" s="73">
        <f t="shared" si="38"/>
        <v>-35156268.228600509</v>
      </c>
      <c r="W195" s="12"/>
      <c r="X195" s="73">
        <f t="shared" si="39"/>
        <v>-36143393.568598457</v>
      </c>
      <c r="Y195" s="73">
        <f t="shared" si="40"/>
        <v>-32121922.668670848</v>
      </c>
      <c r="Z195" s="73">
        <f t="shared" si="40"/>
        <v>-90121383.319699883</v>
      </c>
      <c r="AA195" s="12">
        <f t="shared" si="41"/>
        <v>-1.4367220489482708</v>
      </c>
      <c r="AB195" s="114">
        <f t="shared" si="42"/>
        <v>116984532.61698192</v>
      </c>
      <c r="AC195" s="73">
        <f>AB195/SUMIFS(FinParameters!$L$8:$L$39,FinParameters!$B$8:$B$39,Financials!$E195,FinParameters!$C$8:$C$39,Financials!$F195)</f>
        <v>93672833.154692918</v>
      </c>
      <c r="AD195" s="73">
        <f t="shared" si="43"/>
        <v>93672833.154692918</v>
      </c>
      <c r="AE195" s="12"/>
      <c r="AF195" s="73">
        <f t="shared" si="44"/>
        <v>80841139.048383474</v>
      </c>
      <c r="AG195" s="73">
        <f t="shared" si="45"/>
        <v>61550910.48602207</v>
      </c>
      <c r="AH195" s="73">
        <f t="shared" si="45"/>
        <v>3551449.8349930346</v>
      </c>
      <c r="AI195" s="12">
        <f t="shared" si="46"/>
        <v>5.6617487389952578E-2</v>
      </c>
      <c r="AL195" s="73">
        <f>Summary!G195</f>
        <v>-9001497.1029015407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16862937.508998983</v>
      </c>
      <c r="AN195" s="20">
        <f>Summary!I195</f>
        <v>1929529.2074062664</v>
      </c>
      <c r="AP195" s="12">
        <v>1</v>
      </c>
    </row>
    <row r="196" spans="1:42" x14ac:dyDescent="0.3">
      <c r="A196">
        <v>192</v>
      </c>
      <c r="B196" t="str">
        <f>Summary!B196</f>
        <v>MarinusPortlandSnowy</v>
      </c>
      <c r="C196" t="str">
        <f>Summary!C196</f>
        <v>Wind</v>
      </c>
      <c r="D196" s="104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43774057.539036639</v>
      </c>
      <c r="H196" s="73">
        <f>SUMIFS(AM$5:AM196,$F$5:$F196,$F196,$D$5:$D196,$D196)</f>
        <v>-1594356.6358674944</v>
      </c>
      <c r="I196" s="20">
        <f>SUMIFS(AN$5:AN196,$F$5:$F196,$F196,$D$5:$D196,$D196)</f>
        <v>45573038.649456553</v>
      </c>
      <c r="J196" s="73">
        <f t="shared" si="32"/>
        <v>45573038.649456553</v>
      </c>
      <c r="K196" s="73">
        <f t="shared" si="33"/>
        <v>89347096.188493192</v>
      </c>
      <c r="L196" s="73">
        <f t="shared" si="34"/>
        <v>87752739.552625701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36665398.084317699</v>
      </c>
      <c r="Q196" s="73">
        <f>P196/SUMIFS(FinParameters!$H$8:$H$39,FinParameters!$B$8:$B$39,Financials!$E196,FinParameters!$C$8:$C$39,Financials!$F196)</f>
        <v>14333412.365855984</v>
      </c>
      <c r="R196" s="73">
        <f t="shared" si="47"/>
        <v>-26061684.990429983</v>
      </c>
      <c r="S196" s="12">
        <f t="shared" si="36"/>
        <v>-0.41547739370207937</v>
      </c>
      <c r="T196" s="114">
        <f t="shared" si="37"/>
        <v>43774057.539036639</v>
      </c>
      <c r="U196" s="73">
        <f>T196/SUMIFS(FinParameters!$L$8:$L$39,FinParameters!$B$8:$B$39,Financials!$E196,FinParameters!$C$8:$C$39,Financials!$F196)</f>
        <v>35051129.381209075</v>
      </c>
      <c r="V196" s="73">
        <f t="shared" si="38"/>
        <v>35051129.381209075</v>
      </c>
      <c r="W196" s="12"/>
      <c r="X196" s="73">
        <f t="shared" si="39"/>
        <v>80439455.623354346</v>
      </c>
      <c r="Y196" s="73">
        <f t="shared" si="40"/>
        <v>49384541.74706506</v>
      </c>
      <c r="Z196" s="73">
        <f t="shared" si="40"/>
        <v>8989444.3907790929</v>
      </c>
      <c r="AA196" s="12">
        <f t="shared" si="41"/>
        <v>0.14331041633271821</v>
      </c>
      <c r="AB196" s="114">
        <f t="shared" si="42"/>
        <v>-1594356.6358674944</v>
      </c>
      <c r="AC196" s="73">
        <f>AB196/SUMIFS(FinParameters!$L$8:$L$39,FinParameters!$B$8:$B$39,Financials!$E196,FinParameters!$C$8:$C$39,Financials!$F196)</f>
        <v>-1276646.5771135062</v>
      </c>
      <c r="AD196" s="73">
        <f t="shared" si="43"/>
        <v>-1276646.5771135062</v>
      </c>
      <c r="AE196" s="12"/>
      <c r="AF196" s="73">
        <f t="shared" si="44"/>
        <v>78845098.987486854</v>
      </c>
      <c r="AG196" s="73">
        <f t="shared" si="45"/>
        <v>48107895.169951551</v>
      </c>
      <c r="AH196" s="73">
        <f t="shared" si="45"/>
        <v>7712797.8136655865</v>
      </c>
      <c r="AI196" s="12">
        <f t="shared" si="46"/>
        <v>0.1229580180617479</v>
      </c>
      <c r="AL196" s="73">
        <f>Summary!G196</f>
        <v>1498541.0229353164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-107826.68543432497</v>
      </c>
      <c r="AN196" s="20">
        <f>Summary!I196</f>
        <v>5444398.9476834023</v>
      </c>
      <c r="AP196" s="12">
        <v>1</v>
      </c>
    </row>
    <row r="197" spans="1:42" x14ac:dyDescent="0.3">
      <c r="A197">
        <v>193</v>
      </c>
      <c r="B197" t="str">
        <f>Summary!B197</f>
        <v>MarinusPortlandSnowy</v>
      </c>
      <c r="C197" t="str">
        <f>Summary!C197</f>
        <v>Wind</v>
      </c>
      <c r="D197" s="104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201518633.46948373</v>
      </c>
      <c r="H197" s="73">
        <f>SUMIFS(AM$5:AM197,$F$5:$F197,$F197,$D$5:$D197,$D197)</f>
        <v>-168623067.13307244</v>
      </c>
      <c r="I197" s="20">
        <f>SUMIFS(AN$5:AN197,$F$5:$F197,$F197,$D$5:$D197,$D197)</f>
        <v>97221071.265066683</v>
      </c>
      <c r="J197" s="73">
        <f t="shared" si="32"/>
        <v>97221071.265066683</v>
      </c>
      <c r="K197" s="73">
        <f t="shared" si="33"/>
        <v>298739704.73455042</v>
      </c>
      <c r="L197" s="73">
        <f t="shared" si="34"/>
        <v>130116637.60147798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87286989.68579936</v>
      </c>
      <c r="Q197" s="73">
        <f>P197/SUMIFS(FinParameters!$H$8:$H$39,FinParameters!$B$8:$B$39,Financials!$E197,FinParameters!$C$8:$C$39,Financials!$F197)</f>
        <v>30741122.966285523</v>
      </c>
      <c r="R197" s="73">
        <f t="shared" si="47"/>
        <v>22654139.525566496</v>
      </c>
      <c r="S197" s="12">
        <f t="shared" si="36"/>
        <v>0.35050503682576384</v>
      </c>
      <c r="T197" s="114">
        <f t="shared" si="37"/>
        <v>201518633.46948373</v>
      </c>
      <c r="U197" s="73">
        <f>T197/SUMIFS(FinParameters!$L$8:$L$39,FinParameters!$B$8:$B$39,Financials!$E197,FinParameters!$C$8:$C$39,Financials!$F197)</f>
        <v>157426034.38431334</v>
      </c>
      <c r="V197" s="73">
        <f t="shared" si="38"/>
        <v>157426034.38431334</v>
      </c>
      <c r="W197" s="12"/>
      <c r="X197" s="73">
        <f t="shared" si="39"/>
        <v>288805623.15528309</v>
      </c>
      <c r="Y197" s="73">
        <f t="shared" si="40"/>
        <v>188167157.35059887</v>
      </c>
      <c r="Z197" s="73">
        <f t="shared" si="40"/>
        <v>180080173.90987983</v>
      </c>
      <c r="AA197" s="12">
        <f t="shared" si="41"/>
        <v>2.7862019617491525</v>
      </c>
      <c r="AB197" s="114">
        <f t="shared" si="42"/>
        <v>-168623067.13307244</v>
      </c>
      <c r="AC197" s="73">
        <f>AB197/SUMIFS(FinParameters!$L$8:$L$39,FinParameters!$B$8:$B$39,Financials!$E197,FinParameters!$C$8:$C$39,Financials!$F197)</f>
        <v>-131728070.53844622</v>
      </c>
      <c r="AD197" s="73">
        <f t="shared" si="43"/>
        <v>-131728070.53844622</v>
      </c>
      <c r="AE197" s="12"/>
      <c r="AF197" s="73">
        <f t="shared" si="44"/>
        <v>120182556.02221066</v>
      </c>
      <c r="AG197" s="73">
        <f t="shared" si="45"/>
        <v>56439086.812152654</v>
      </c>
      <c r="AH197" s="73">
        <f t="shared" si="45"/>
        <v>48352103.371433616</v>
      </c>
      <c r="AI197" s="12">
        <f t="shared" si="46"/>
        <v>0.74810414907531919</v>
      </c>
      <c r="AL197" s="73">
        <f>Summary!G197</f>
        <v>18029043.666476436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-22033654.786732506</v>
      </c>
      <c r="AN197" s="20">
        <f>Summary!I197</f>
        <v>9945382.5615709051</v>
      </c>
      <c r="AP197" s="12">
        <v>1</v>
      </c>
    </row>
    <row r="198" spans="1:42" x14ac:dyDescent="0.3">
      <c r="A198">
        <v>194</v>
      </c>
      <c r="B198" t="str">
        <f>Summary!B198</f>
        <v>MarinusPortlandSnowy</v>
      </c>
      <c r="C198" t="str">
        <f>Summary!C198</f>
        <v>Wind</v>
      </c>
      <c r="D198" s="104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122387328.2930222</v>
      </c>
      <c r="H198" s="73">
        <f>SUMIFS(AM$5:AM198,$F$5:$F198,$F198,$D$5:$D198,$D198)</f>
        <v>-73402408.273975059</v>
      </c>
      <c r="I198" s="20">
        <f>SUMIFS(AN$5:AN198,$F$5:$F198,$F198,$D$5:$D198,$D198)</f>
        <v>70420476.441981301</v>
      </c>
      <c r="J198" s="73">
        <f t="shared" ref="J198:J260" si="48">I198</f>
        <v>70420476.441981301</v>
      </c>
      <c r="K198" s="73">
        <f t="shared" ref="K198:K260" si="49">SUM(G198,I198)</f>
        <v>192807804.7350035</v>
      </c>
      <c r="L198" s="73">
        <f t="shared" ref="L198:L260" si="50">SUM(G198:I198)</f>
        <v>119405396.46102844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60486394.862713978</v>
      </c>
      <c r="Q198" s="73">
        <f>P198/SUMIFS(FinParameters!$H$8:$H$39,FinParameters!$B$8:$B$39,Financials!$E198,FinParameters!$C$8:$C$39,Financials!$F198)</f>
        <v>21302369.447671518</v>
      </c>
      <c r="R198" s="73">
        <f t="shared" si="47"/>
        <v>-4146455.2975188866</v>
      </c>
      <c r="S198" s="12">
        <f t="shared" ref="S198:S260" si="52">-R198/SUM($N198,$O198)</f>
        <v>-6.4153991155260964E-2</v>
      </c>
      <c r="T198" s="114">
        <f t="shared" ref="T198:T260" si="53">G198</f>
        <v>122387328.2930222</v>
      </c>
      <c r="U198" s="73">
        <f>T198/SUMIFS(FinParameters!$L$8:$L$39,FinParameters!$B$8:$B$39,Financials!$E198,FinParameters!$C$8:$C$39,Financials!$F198)</f>
        <v>95608785.253990829</v>
      </c>
      <c r="V198" s="73">
        <f t="shared" ref="V198:V260" si="54">U198</f>
        <v>95608785.253990829</v>
      </c>
      <c r="W198" s="12"/>
      <c r="X198" s="73">
        <f t="shared" ref="X198:X260" si="55">SUM(K198,M198)</f>
        <v>182873723.15573618</v>
      </c>
      <c r="Y198" s="73">
        <f t="shared" ref="Y198:Z260" si="56">SUM(Q198,U198)</f>
        <v>116911154.70166235</v>
      </c>
      <c r="Z198" s="73">
        <f t="shared" si="56"/>
        <v>91462329.95647195</v>
      </c>
      <c r="AA198" s="12">
        <f t="shared" ref="AA198:AA260" si="57">-Z198/SUM($N198,$O198)</f>
        <v>1.4151059365280267</v>
      </c>
      <c r="AB198" s="114">
        <f t="shared" ref="AB198:AB260" si="58">H198*AP198</f>
        <v>-73402408.273975059</v>
      </c>
      <c r="AC198" s="73">
        <f>AB198/SUMIFS(FinParameters!$L$8:$L$39,FinParameters!$B$8:$B$39,Financials!$E198,FinParameters!$C$8:$C$39,Financials!$F198)</f>
        <v>-57341844.026448622</v>
      </c>
      <c r="AD198" s="73">
        <f t="shared" ref="AD198:AD260" si="59">AC198</f>
        <v>-57341844.026448622</v>
      </c>
      <c r="AE198" s="12"/>
      <c r="AF198" s="73">
        <f t="shared" ref="AF198:AF260" si="60">X198+AB198</f>
        <v>109471314.88176112</v>
      </c>
      <c r="AG198" s="73">
        <f t="shared" ref="AG198:AH260" si="61">Y198+AC198</f>
        <v>59569310.675213724</v>
      </c>
      <c r="AH198" s="73">
        <f t="shared" si="61"/>
        <v>34120485.930023327</v>
      </c>
      <c r="AI198" s="12">
        <f t="shared" ref="AI198:AI260" si="62">-AH198/SUM($N198,$O198)</f>
        <v>0.52791244460726094</v>
      </c>
      <c r="AL198" s="73">
        <f>Summary!G198</f>
        <v>9568749.03727437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-9858607.7737417649</v>
      </c>
      <c r="AN198" s="20">
        <f>Summary!I198</f>
        <v>7454653.6922908286</v>
      </c>
      <c r="AP198" s="12">
        <v>1</v>
      </c>
    </row>
    <row r="199" spans="1:42" x14ac:dyDescent="0.3">
      <c r="A199">
        <v>195</v>
      </c>
      <c r="B199" t="str">
        <f>Summary!B199</f>
        <v>MarinusPortlandSnowy</v>
      </c>
      <c r="C199" t="str">
        <f>Summary!C199</f>
        <v>Wind</v>
      </c>
      <c r="D199" s="104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72718945.497269019</v>
      </c>
      <c r="H199" s="73">
        <f>SUMIFS(AM$5:AM199,$F$5:$F199,$F199,$D$5:$D199,$D199)</f>
        <v>-30423210.559384823</v>
      </c>
      <c r="I199" s="20">
        <f>SUMIFS(AN$5:AN199,$F$5:$F199,$F199,$D$5:$D199,$D199)</f>
        <v>58690409.177555338</v>
      </c>
      <c r="J199" s="73">
        <f t="shared" si="48"/>
        <v>58690409.177555338</v>
      </c>
      <c r="K199" s="73">
        <f t="shared" si="49"/>
        <v>131409354.67482436</v>
      </c>
      <c r="L199" s="73">
        <f t="shared" si="50"/>
        <v>100986144.11543953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48756327.598288015</v>
      </c>
      <c r="Q199" s="73">
        <f>P199/SUMIFS(FinParameters!$H$8:$H$39,FinParameters!$B$8:$B$39,Financials!$E199,FinParameters!$C$8:$C$39,Financials!$F199)</f>
        <v>17171221.822160222</v>
      </c>
      <c r="R199" s="73">
        <f t="shared" ref="R199:R260" si="63">SUM(P199,N199:O199)</f>
        <v>-15876522.56194485</v>
      </c>
      <c r="S199" s="12">
        <f t="shared" si="52"/>
        <v>-0.24564169029502766</v>
      </c>
      <c r="T199" s="114">
        <f t="shared" si="53"/>
        <v>72718945.497269019</v>
      </c>
      <c r="U199" s="73">
        <f>T199/SUMIFS(FinParameters!$L$8:$L$39,FinParameters!$B$8:$B$39,Financials!$E199,FinParameters!$C$8:$C$39,Financials!$F199)</f>
        <v>56807923.997646838</v>
      </c>
      <c r="V199" s="73">
        <f t="shared" si="54"/>
        <v>56807923.997646838</v>
      </c>
      <c r="W199" s="12"/>
      <c r="X199" s="73">
        <f t="shared" si="55"/>
        <v>121475273.09555703</v>
      </c>
      <c r="Y199" s="73">
        <f t="shared" si="56"/>
        <v>73979145.819807053</v>
      </c>
      <c r="Z199" s="73">
        <f t="shared" si="56"/>
        <v>40931401.435701989</v>
      </c>
      <c r="AA199" s="12">
        <f t="shared" si="57"/>
        <v>0.6332909864601044</v>
      </c>
      <c r="AB199" s="114">
        <f t="shared" si="58"/>
        <v>-30423210.559384823</v>
      </c>
      <c r="AC199" s="73">
        <f>AB199/SUMIFS(FinParameters!$L$8:$L$39,FinParameters!$B$8:$B$39,Financials!$E199,FinParameters!$C$8:$C$39,Financials!$F199)</f>
        <v>-23766563.464356694</v>
      </c>
      <c r="AD199" s="73">
        <f t="shared" si="59"/>
        <v>-23766563.464356694</v>
      </c>
      <c r="AE199" s="12"/>
      <c r="AF199" s="73">
        <f t="shared" si="60"/>
        <v>91052062.536172211</v>
      </c>
      <c r="AG199" s="73">
        <f t="shared" si="61"/>
        <v>50212582.355450362</v>
      </c>
      <c r="AH199" s="73">
        <f t="shared" si="61"/>
        <v>17164837.971345294</v>
      </c>
      <c r="AI199" s="12">
        <f t="shared" si="62"/>
        <v>0.26557451711925945</v>
      </c>
      <c r="AL199" s="73">
        <f>Summary!G199</f>
        <v>4107337.404141929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-4158861.5332035013</v>
      </c>
      <c r="AN199" s="20">
        <f>Summary!I199</f>
        <v>6356851.1490040841</v>
      </c>
      <c r="AP199" s="12">
        <v>1</v>
      </c>
    </row>
    <row r="200" spans="1:42" x14ac:dyDescent="0.3">
      <c r="A200">
        <v>196</v>
      </c>
      <c r="B200" t="str">
        <f>Summary!B200</f>
        <v>MarinusPortlandSnowy</v>
      </c>
      <c r="C200" t="str">
        <f>Summary!C200</f>
        <v>Wind</v>
      </c>
      <c r="D200" s="104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38518376.014386892</v>
      </c>
      <c r="H200" s="73">
        <f>SUMIFS(AM$5:AM200,$F$5:$F200,$F200,$D$5:$D200,$D200)</f>
        <v>-121934.59652788304</v>
      </c>
      <c r="I200" s="20">
        <f>SUMIFS(AN$5:AN200,$F$5:$F200,$F200,$D$5:$D200,$D200)</f>
        <v>50699471.942663103</v>
      </c>
      <c r="J200" s="73">
        <f t="shared" si="48"/>
        <v>50699471.942663103</v>
      </c>
      <c r="K200" s="73">
        <f t="shared" si="49"/>
        <v>89217847.957049996</v>
      </c>
      <c r="L200" s="73">
        <f t="shared" si="50"/>
        <v>89095913.360522121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40765390.36339578</v>
      </c>
      <c r="Q200" s="73">
        <f>P200/SUMIFS(FinParameters!$H$8:$H$39,FinParameters!$B$8:$B$39,Financials!$E200,FinParameters!$C$8:$C$39,Financials!$F200)</f>
        <v>14356937.757170221</v>
      </c>
      <c r="R200" s="73">
        <f t="shared" si="63"/>
        <v>-23867459.796837084</v>
      </c>
      <c r="S200" s="12">
        <f t="shared" si="52"/>
        <v>-0.36927753824358178</v>
      </c>
      <c r="T200" s="114">
        <f t="shared" si="53"/>
        <v>38518376.014386892</v>
      </c>
      <c r="U200" s="73">
        <f>T200/SUMIFS(FinParameters!$L$8:$L$39,FinParameters!$B$8:$B$39,Financials!$E200,FinParameters!$C$8:$C$39,Financials!$F200)</f>
        <v>30090493.779509634</v>
      </c>
      <c r="V200" s="73">
        <f t="shared" si="54"/>
        <v>30090493.779509634</v>
      </c>
      <c r="W200" s="12"/>
      <c r="X200" s="73">
        <f t="shared" si="55"/>
        <v>79283766.377782673</v>
      </c>
      <c r="Y200" s="73">
        <f t="shared" si="56"/>
        <v>44447431.536679856</v>
      </c>
      <c r="Z200" s="73">
        <f t="shared" si="56"/>
        <v>6223033.9826725498</v>
      </c>
      <c r="AA200" s="12">
        <f t="shared" si="57"/>
        <v>9.6282833996100672E-2</v>
      </c>
      <c r="AB200" s="114">
        <f t="shared" si="58"/>
        <v>-121934.59652788304</v>
      </c>
      <c r="AC200" s="73">
        <f>AB200/SUMIFS(FinParameters!$L$8:$L$39,FinParameters!$B$8:$B$39,Financials!$E200,FinParameters!$C$8:$C$39,Financials!$F200)</f>
        <v>-95255.111922653654</v>
      </c>
      <c r="AD200" s="73">
        <f t="shared" si="59"/>
        <v>-95255.111922653654</v>
      </c>
      <c r="AE200" s="12"/>
      <c r="AF200" s="73">
        <f t="shared" si="60"/>
        <v>79161831.781254783</v>
      </c>
      <c r="AG200" s="73">
        <f t="shared" si="61"/>
        <v>44352176.424757205</v>
      </c>
      <c r="AH200" s="73">
        <f t="shared" si="61"/>
        <v>6127778.8707498964</v>
      </c>
      <c r="AI200" s="12">
        <f t="shared" si="62"/>
        <v>9.4809046105167438E-2</v>
      </c>
      <c r="AL200" s="73">
        <f>Summary!G200</f>
        <v>807741.42675707117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8924.6257276619763</v>
      </c>
      <c r="AN200" s="20">
        <f>Summary!I200</f>
        <v>5567594.4493878959</v>
      </c>
      <c r="AP200" s="12">
        <v>1</v>
      </c>
    </row>
    <row r="201" spans="1:42" x14ac:dyDescent="0.3">
      <c r="A201">
        <v>197</v>
      </c>
      <c r="B201" t="str">
        <f>Summary!B201</f>
        <v>MarinusPortlandSnowy</v>
      </c>
      <c r="C201" t="str">
        <f>Summary!C201</f>
        <v>Wind</v>
      </c>
      <c r="D201" s="104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14019759.771745823</v>
      </c>
      <c r="H201" s="73">
        <f>SUMIFS(AM$5:AM201,$F$5:$F201,$F201,$D$5:$D201,$D201)</f>
        <v>27921559.155774236</v>
      </c>
      <c r="I201" s="20">
        <f>SUMIFS(AN$5:AN201,$F$5:$F201,$F201,$D$5:$D201,$D201)</f>
        <v>43027839.64025759</v>
      </c>
      <c r="J201" s="73">
        <f t="shared" si="48"/>
        <v>43027839.64025759</v>
      </c>
      <c r="K201" s="73">
        <f t="shared" si="49"/>
        <v>57047599.412003413</v>
      </c>
      <c r="L201" s="73">
        <f t="shared" si="50"/>
        <v>84969158.567777649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33093758.060990267</v>
      </c>
      <c r="Q201" s="73">
        <f>P201/SUMIFS(FinParameters!$H$8:$H$39,FinParameters!$B$8:$B$39,Financials!$E201,FinParameters!$C$8:$C$39,Financials!$F201)</f>
        <v>11655107.933398172</v>
      </c>
      <c r="R201" s="73">
        <f t="shared" si="63"/>
        <v>-31539092.099242598</v>
      </c>
      <c r="S201" s="12">
        <f t="shared" si="52"/>
        <v>-0.48797309759747975</v>
      </c>
      <c r="T201" s="114">
        <f t="shared" si="53"/>
        <v>14019759.771745823</v>
      </c>
      <c r="U201" s="73">
        <f>T201/SUMIFS(FinParameters!$L$8:$L$39,FinParameters!$B$8:$B$39,Financials!$E201,FinParameters!$C$8:$C$39,Financials!$F201)</f>
        <v>10952213.926266486</v>
      </c>
      <c r="V201" s="73">
        <f t="shared" si="54"/>
        <v>10952213.926266486</v>
      </c>
      <c r="W201" s="12"/>
      <c r="X201" s="73">
        <f t="shared" si="55"/>
        <v>47113517.83273609</v>
      </c>
      <c r="Y201" s="73">
        <f t="shared" si="56"/>
        <v>22607321.859664656</v>
      </c>
      <c r="Z201" s="73">
        <f t="shared" si="56"/>
        <v>-20586878.172976114</v>
      </c>
      <c r="AA201" s="12">
        <f t="shared" si="57"/>
        <v>-0.31852035183252303</v>
      </c>
      <c r="AB201" s="114">
        <f t="shared" si="58"/>
        <v>27921559.155774236</v>
      </c>
      <c r="AC201" s="73">
        <f>AB201/SUMIFS(FinParameters!$L$8:$L$39,FinParameters!$B$8:$B$39,Financials!$E201,FinParameters!$C$8:$C$39,Financials!$F201)</f>
        <v>21812277.386181183</v>
      </c>
      <c r="AD201" s="73">
        <f t="shared" si="59"/>
        <v>21812277.386181183</v>
      </c>
      <c r="AE201" s="12"/>
      <c r="AF201" s="73">
        <f t="shared" si="60"/>
        <v>75035076.988510326</v>
      </c>
      <c r="AG201" s="73">
        <f t="shared" si="61"/>
        <v>44419599.245845839</v>
      </c>
      <c r="AH201" s="73">
        <f t="shared" si="61"/>
        <v>1225399.2132050693</v>
      </c>
      <c r="AI201" s="12">
        <f t="shared" si="62"/>
        <v>1.8959386908780171E-2</v>
      </c>
      <c r="AL201" s="73">
        <f>Summary!G201</f>
        <v>-1890862.5715771476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3917270.5129548488</v>
      </c>
      <c r="AN201" s="20">
        <f>Summary!I201</f>
        <v>4818111.982900898</v>
      </c>
      <c r="AP201" s="12">
        <v>1</v>
      </c>
    </row>
    <row r="202" spans="1:42" x14ac:dyDescent="0.3">
      <c r="A202">
        <v>198</v>
      </c>
      <c r="B202" t="str">
        <f>Summary!B202</f>
        <v>MarinusPortlandSnowy</v>
      </c>
      <c r="C202" t="str">
        <f>Summary!C202</f>
        <v>Wind</v>
      </c>
      <c r="D202" s="104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-13857534.531098198</v>
      </c>
      <c r="H202" s="73">
        <f>SUMIFS(AM$5:AM202,$F$5:$F202,$F202,$D$5:$D202,$D202)</f>
        <v>65551329.797290653</v>
      </c>
      <c r="I202" s="20">
        <f>SUMIFS(AN$5:AN202,$F$5:$F202,$F202,$D$5:$D202,$D202)</f>
        <v>33597484.901681006</v>
      </c>
      <c r="J202" s="73">
        <f t="shared" si="48"/>
        <v>33597484.901681006</v>
      </c>
      <c r="K202" s="73">
        <f t="shared" si="49"/>
        <v>19739950.370582808</v>
      </c>
      <c r="L202" s="73">
        <f t="shared" si="50"/>
        <v>85291280.167873457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23663403.322413683</v>
      </c>
      <c r="Q202" s="73">
        <f>P202/SUMIFS(FinParameters!$H$8:$H$39,FinParameters!$B$8:$B$39,Financials!$E202,FinParameters!$C$8:$C$39,Financials!$F202)</f>
        <v>8333883.3651342532</v>
      </c>
      <c r="R202" s="73">
        <f t="shared" si="63"/>
        <v>-40969446.837819181</v>
      </c>
      <c r="S202" s="12">
        <f t="shared" si="52"/>
        <v>-0.6338796252408927</v>
      </c>
      <c r="T202" s="114">
        <f t="shared" si="53"/>
        <v>-13857534.531098198</v>
      </c>
      <c r="U202" s="73">
        <f>T202/SUMIFS(FinParameters!$L$8:$L$39,FinParameters!$B$8:$B$39,Financials!$E202,FinParameters!$C$8:$C$39,Financials!$F202)</f>
        <v>-10825483.827552989</v>
      </c>
      <c r="V202" s="73">
        <f t="shared" si="54"/>
        <v>-10825483.827552989</v>
      </c>
      <c r="W202" s="12"/>
      <c r="X202" s="73">
        <f t="shared" si="55"/>
        <v>9805868.7913154829</v>
      </c>
      <c r="Y202" s="73">
        <f t="shared" si="56"/>
        <v>-2491600.462418736</v>
      </c>
      <c r="Z202" s="73">
        <f t="shared" si="56"/>
        <v>-51794930.665372171</v>
      </c>
      <c r="AA202" s="12">
        <f t="shared" si="57"/>
        <v>-0.80137160185518819</v>
      </c>
      <c r="AB202" s="114">
        <f t="shared" si="58"/>
        <v>65551329.797290653</v>
      </c>
      <c r="AC202" s="73">
        <f>AB202/SUMIFS(FinParameters!$L$8:$L$39,FinParameters!$B$8:$B$39,Financials!$E202,FinParameters!$C$8:$C$39,Financials!$F202)</f>
        <v>51208594.068639502</v>
      </c>
      <c r="AD202" s="73">
        <f t="shared" si="59"/>
        <v>51208594.068639502</v>
      </c>
      <c r="AE202" s="12"/>
      <c r="AF202" s="73">
        <f t="shared" si="60"/>
        <v>75357198.588606134</v>
      </c>
      <c r="AG202" s="73">
        <f t="shared" si="61"/>
        <v>48716993.606220767</v>
      </c>
      <c r="AH202" s="73">
        <f t="shared" si="61"/>
        <v>-586336.59673266858</v>
      </c>
      <c r="AI202" s="12">
        <f t="shared" si="62"/>
        <v>-9.0718047444769551E-3</v>
      </c>
      <c r="AL202" s="73">
        <f>Summary!G202</f>
        <v>-5257413.0726884874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8828618.9991576243</v>
      </c>
      <c r="AN202" s="20">
        <f>Summary!I202</f>
        <v>3794858.836480666</v>
      </c>
      <c r="AP202" s="12">
        <v>1</v>
      </c>
    </row>
    <row r="203" spans="1:42" x14ac:dyDescent="0.3">
      <c r="A203">
        <v>199</v>
      </c>
      <c r="B203" t="str">
        <f>Summary!B203</f>
        <v>MarinusPortlandSnowy</v>
      </c>
      <c r="C203" t="str">
        <f>Summary!C203</f>
        <v>Wind</v>
      </c>
      <c r="D203" s="104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-52690304.635918558</v>
      </c>
      <c r="H203" s="73">
        <f>SUMIFS(AM$5:AM203,$F$5:$F203,$F203,$D$5:$D203,$D203)</f>
        <v>136132520.99773282</v>
      </c>
      <c r="I203" s="20">
        <f>SUMIFS(AN$5:AN203,$F$5:$F203,$F203,$D$5:$D203,$D203)</f>
        <v>19077815.922323894</v>
      </c>
      <c r="J203" s="73">
        <f t="shared" si="48"/>
        <v>19077815.922323894</v>
      </c>
      <c r="K203" s="73">
        <f t="shared" si="49"/>
        <v>-33612488.71359466</v>
      </c>
      <c r="L203" s="73">
        <f t="shared" si="50"/>
        <v>102520032.28413816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9143734.3430565689</v>
      </c>
      <c r="Q203" s="73">
        <f>P203/SUMIFS(FinParameters!$H$8:$H$39,FinParameters!$B$8:$B$39,Financials!$E203,FinParameters!$C$8:$C$39,Financials!$F203)</f>
        <v>3220281.3136615707</v>
      </c>
      <c r="R203" s="73">
        <f t="shared" si="63"/>
        <v>-55489115.817176297</v>
      </c>
      <c r="S203" s="12">
        <f t="shared" si="52"/>
        <v>-0.85852806552104521</v>
      </c>
      <c r="T203" s="114">
        <f t="shared" si="53"/>
        <v>-52690304.635918558</v>
      </c>
      <c r="U203" s="73">
        <f>T203/SUMIFS(FinParameters!$L$8:$L$39,FinParameters!$B$8:$B$39,Financials!$E203,FinParameters!$C$8:$C$39,Financials!$F203)</f>
        <v>-41161581.768021256</v>
      </c>
      <c r="V203" s="73">
        <f t="shared" si="54"/>
        <v>-41161581.768021256</v>
      </c>
      <c r="W203" s="12"/>
      <c r="X203" s="73">
        <f t="shared" si="55"/>
        <v>-43546570.292861983</v>
      </c>
      <c r="Y203" s="73">
        <f t="shared" si="56"/>
        <v>-37941300.454359688</v>
      </c>
      <c r="Z203" s="73">
        <f t="shared" si="56"/>
        <v>-96650697.585197553</v>
      </c>
      <c r="AA203" s="12">
        <f t="shared" si="57"/>
        <v>-1.4953804040141889</v>
      </c>
      <c r="AB203" s="114">
        <f t="shared" si="58"/>
        <v>136132520.99773282</v>
      </c>
      <c r="AC203" s="73">
        <f>AB203/SUMIFS(FinParameters!$L$8:$L$39,FinParameters!$B$8:$B$39,Financials!$E203,FinParameters!$C$8:$C$39,Financials!$F203)</f>
        <v>106346507.8263229</v>
      </c>
      <c r="AD203" s="73">
        <f t="shared" si="59"/>
        <v>106346507.8263229</v>
      </c>
      <c r="AE203" s="12"/>
      <c r="AF203" s="73">
        <f t="shared" si="60"/>
        <v>92585950.704870835</v>
      </c>
      <c r="AG203" s="73">
        <f t="shared" si="61"/>
        <v>68405207.371963203</v>
      </c>
      <c r="AH203" s="73">
        <f t="shared" si="61"/>
        <v>9695810.2411253452</v>
      </c>
      <c r="AI203" s="12">
        <f t="shared" si="62"/>
        <v>0.1500136574062296</v>
      </c>
      <c r="AL203" s="73">
        <f>Summary!G203</f>
        <v>-8784943.0836717878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19147988.380750906</v>
      </c>
      <c r="AN203" s="20">
        <f>Summary!I203</f>
        <v>2408207.3735367255</v>
      </c>
      <c r="AP203" s="12">
        <v>1</v>
      </c>
    </row>
    <row r="204" spans="1:42" x14ac:dyDescent="0.3">
      <c r="A204">
        <v>200</v>
      </c>
      <c r="B204" t="str">
        <f>Summary!B204</f>
        <v>MarinusPortlandSnowy</v>
      </c>
      <c r="C204" t="str">
        <f>Summary!C204</f>
        <v>Wind</v>
      </c>
      <c r="D204" s="104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45065809.289196536</v>
      </c>
      <c r="H204" s="73">
        <f>SUMIFS(AM$5:AM204,$F$5:$F204,$F204,$D$5:$D204,$D204)</f>
        <v>-1798504.9480738202</v>
      </c>
      <c r="I204" s="20">
        <f>SUMIFS(AN$5:AN204,$F$5:$F204,$F204,$D$5:$D204,$D204)</f>
        <v>51165765.123340629</v>
      </c>
      <c r="J204" s="73">
        <f t="shared" si="48"/>
        <v>51165765.123340629</v>
      </c>
      <c r="K204" s="73">
        <f t="shared" si="49"/>
        <v>96231574.412537158</v>
      </c>
      <c r="L204" s="73">
        <f t="shared" si="50"/>
        <v>94433069.464463353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41231683.544073306</v>
      </c>
      <c r="Q204" s="73">
        <f>P204/SUMIFS(FinParameters!$H$8:$H$39,FinParameters!$B$8:$B$39,Financials!$E204,FinParameters!$C$8:$C$39,Financials!$F204)</f>
        <v>14521158.977963224</v>
      </c>
      <c r="R204" s="73">
        <f t="shared" si="63"/>
        <v>-23401166.616159558</v>
      </c>
      <c r="S204" s="12">
        <f t="shared" si="52"/>
        <v>-0.36206304623956947</v>
      </c>
      <c r="T204" s="114">
        <f t="shared" si="53"/>
        <v>45065809.289196536</v>
      </c>
      <c r="U204" s="73">
        <f>T204/SUMIFS(FinParameters!$L$8:$L$39,FinParameters!$B$8:$B$39,Financials!$E204,FinParameters!$C$8:$C$39,Financials!$F204)</f>
        <v>35205338.189196773</v>
      </c>
      <c r="V204" s="73">
        <f t="shared" si="54"/>
        <v>35205338.189196773</v>
      </c>
      <c r="W204" s="12"/>
      <c r="X204" s="73">
        <f t="shared" si="55"/>
        <v>86297492.833269835</v>
      </c>
      <c r="Y204" s="73">
        <f t="shared" si="56"/>
        <v>49726497.167159997</v>
      </c>
      <c r="Z204" s="73">
        <f t="shared" si="56"/>
        <v>11804171.573037215</v>
      </c>
      <c r="AA204" s="12">
        <f t="shared" si="57"/>
        <v>0.1826342416243939</v>
      </c>
      <c r="AB204" s="114">
        <f t="shared" si="58"/>
        <v>-1798504.9480738202</v>
      </c>
      <c r="AC204" s="73">
        <f>AB204/SUMIFS(FinParameters!$L$8:$L$39,FinParameters!$B$8:$B$39,Financials!$E204,FinParameters!$C$8:$C$39,Financials!$F204)</f>
        <v>-1404989.1909310806</v>
      </c>
      <c r="AD204" s="73">
        <f t="shared" si="59"/>
        <v>-1404989.1909310806</v>
      </c>
      <c r="AE204" s="12"/>
      <c r="AF204" s="73">
        <f t="shared" si="60"/>
        <v>84498987.885196015</v>
      </c>
      <c r="AG204" s="73">
        <f t="shared" si="61"/>
        <v>48321507.976228915</v>
      </c>
      <c r="AH204" s="73">
        <f t="shared" si="61"/>
        <v>10399182.382106135</v>
      </c>
      <c r="AI204" s="12">
        <f t="shared" si="62"/>
        <v>0.16089623707333453</v>
      </c>
      <c r="AL204" s="73">
        <f>Summary!G204</f>
        <v>1291751.7501598995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-204148.31220632579</v>
      </c>
      <c r="AN204" s="20">
        <f>Summary!I204</f>
        <v>5592726.4738840768</v>
      </c>
      <c r="AP204" s="12">
        <v>1</v>
      </c>
    </row>
    <row r="205" spans="1:42" x14ac:dyDescent="0.3">
      <c r="A205">
        <v>201</v>
      </c>
      <c r="B205" t="str">
        <f>Summary!B205</f>
        <v>MarinusPortlandSnowy</v>
      </c>
      <c r="C205" t="str">
        <f>Summary!C205</f>
        <v>Wind</v>
      </c>
      <c r="D205" s="104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223887805.85155052</v>
      </c>
      <c r="H205" s="73">
        <f>SUMIFS(AM$5:AM205,$F$5:$F205,$F205,$D$5:$D205,$D205)</f>
        <v>-196667373.15813333</v>
      </c>
      <c r="I205" s="20">
        <f>SUMIFS(AN$5:AN205,$F$5:$F205,$F205,$D$5:$D205,$D205)</f>
        <v>109264729.28075735</v>
      </c>
      <c r="J205" s="73">
        <f t="shared" si="48"/>
        <v>109264729.28075735</v>
      </c>
      <c r="K205" s="73">
        <f t="shared" si="49"/>
        <v>333152535.13230789</v>
      </c>
      <c r="L205" s="73">
        <f t="shared" si="50"/>
        <v>136485161.97417456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98293545.662008345</v>
      </c>
      <c r="Q205" s="73">
        <f>P205/SUMIFS(FinParameters!$H$8:$H$39,FinParameters!$B$8:$B$39,Financials!$E205,FinParameters!$C$8:$C$39,Financials!$F205)</f>
        <v>31186901.933215022</v>
      </c>
      <c r="R205" s="73">
        <f t="shared" si="63"/>
        <v>32116877.99024298</v>
      </c>
      <c r="S205" s="12">
        <f t="shared" si="52"/>
        <v>0.48532026649546484</v>
      </c>
      <c r="T205" s="114">
        <f t="shared" si="53"/>
        <v>223887805.85155052</v>
      </c>
      <c r="U205" s="73">
        <f>T205/SUMIFS(FinParameters!$L$8:$L$39,FinParameters!$B$8:$B$39,Financials!$E205,FinParameters!$C$8:$C$39,Financials!$F205)</f>
        <v>170634923.0215719</v>
      </c>
      <c r="V205" s="73">
        <f t="shared" si="54"/>
        <v>170634923.0215719</v>
      </c>
      <c r="W205" s="12"/>
      <c r="X205" s="73">
        <f t="shared" si="55"/>
        <v>322181351.51355886</v>
      </c>
      <c r="Y205" s="73">
        <f t="shared" si="56"/>
        <v>201821824.95478693</v>
      </c>
      <c r="Z205" s="73">
        <f t="shared" si="56"/>
        <v>202751801.01181489</v>
      </c>
      <c r="AA205" s="12">
        <f t="shared" si="57"/>
        <v>3.0637958686203244</v>
      </c>
      <c r="AB205" s="114">
        <f t="shared" si="58"/>
        <v>-196667373.15813333</v>
      </c>
      <c r="AC205" s="73">
        <f>AB205/SUMIFS(FinParameters!$L$8:$L$39,FinParameters!$B$8:$B$39,Financials!$E205,FinParameters!$C$8:$C$39,Financials!$F205)</f>
        <v>-149889012.2758351</v>
      </c>
      <c r="AD205" s="73">
        <f t="shared" si="59"/>
        <v>-149889012.2758351</v>
      </c>
      <c r="AE205" s="12"/>
      <c r="AF205" s="73">
        <f t="shared" si="60"/>
        <v>125513978.35542554</v>
      </c>
      <c r="AG205" s="73">
        <f t="shared" si="61"/>
        <v>51932812.67895183</v>
      </c>
      <c r="AH205" s="73">
        <f t="shared" si="61"/>
        <v>52862788.735979795</v>
      </c>
      <c r="AI205" s="12">
        <f t="shared" si="62"/>
        <v>0.79881309524646849</v>
      </c>
      <c r="AL205" s="73">
        <f>Summary!G205</f>
        <v>22369172.382066797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-28044306.025060903</v>
      </c>
      <c r="AN205" s="20">
        <f>Summary!I205</f>
        <v>12043658.015690669</v>
      </c>
      <c r="AP205" s="12">
        <v>1</v>
      </c>
    </row>
    <row r="206" spans="1:42" x14ac:dyDescent="0.3">
      <c r="A206">
        <v>202</v>
      </c>
      <c r="B206" t="str">
        <f>Summary!B206</f>
        <v>MarinusPortlandSnowy</v>
      </c>
      <c r="C206" t="str">
        <f>Summary!C206</f>
        <v>Wind</v>
      </c>
      <c r="D206" s="104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132223863.82301851</v>
      </c>
      <c r="H206" s="73">
        <f>SUMIFS(AM$5:AM206,$F$5:$F206,$F206,$D$5:$D206,$D206)</f>
        <v>-86170049.02908802</v>
      </c>
      <c r="I206" s="20">
        <f>SUMIFS(AN$5:AN206,$F$5:$F206,$F206,$D$5:$D206,$D206)</f>
        <v>79069823.860994279</v>
      </c>
      <c r="J206" s="73">
        <f t="shared" si="48"/>
        <v>79069823.860994279</v>
      </c>
      <c r="K206" s="73">
        <f t="shared" si="49"/>
        <v>211293687.68401277</v>
      </c>
      <c r="L206" s="73">
        <f t="shared" si="50"/>
        <v>125123638.65492477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68098640.242245272</v>
      </c>
      <c r="Q206" s="73">
        <f>P206/SUMIFS(FinParameters!$H$8:$H$39,FinParameters!$B$8:$B$39,Financials!$E206,FinParameters!$C$8:$C$39,Financials!$F206)</f>
        <v>21606562.269337919</v>
      </c>
      <c r="R206" s="73">
        <f t="shared" si="63"/>
        <v>1921972.5704799052</v>
      </c>
      <c r="S206" s="12">
        <f t="shared" si="52"/>
        <v>2.9043054570424151E-2</v>
      </c>
      <c r="T206" s="114">
        <f t="shared" si="53"/>
        <v>132223863.82301851</v>
      </c>
      <c r="U206" s="73">
        <f>T206/SUMIFS(FinParameters!$L$8:$L$39,FinParameters!$B$8:$B$39,Financials!$E206,FinParameters!$C$8:$C$39,Financials!$F206)</f>
        <v>100773727.89126076</v>
      </c>
      <c r="V206" s="73">
        <f t="shared" si="54"/>
        <v>100773727.89126076</v>
      </c>
      <c r="W206" s="12"/>
      <c r="X206" s="73">
        <f t="shared" si="55"/>
        <v>200322504.06526375</v>
      </c>
      <c r="Y206" s="73">
        <f t="shared" si="56"/>
        <v>122380290.16059868</v>
      </c>
      <c r="Z206" s="73">
        <f t="shared" si="56"/>
        <v>102695700.46174066</v>
      </c>
      <c r="AA206" s="12">
        <f t="shared" si="57"/>
        <v>1.551841518692189</v>
      </c>
      <c r="AB206" s="114">
        <f t="shared" si="58"/>
        <v>-86170049.02908802</v>
      </c>
      <c r="AC206" s="73">
        <f>AB206/SUMIFS(FinParameters!$L$8:$L$39,FinParameters!$B$8:$B$39,Financials!$E206,FinParameters!$C$8:$C$39,Financials!$F206)</f>
        <v>-65674053.246976711</v>
      </c>
      <c r="AD206" s="73">
        <f t="shared" si="59"/>
        <v>-65674053.246976711</v>
      </c>
      <c r="AE206" s="12"/>
      <c r="AF206" s="73">
        <f t="shared" si="60"/>
        <v>114152455.03617573</v>
      </c>
      <c r="AG206" s="73">
        <f t="shared" si="61"/>
        <v>56706236.91362197</v>
      </c>
      <c r="AH206" s="73">
        <f t="shared" si="61"/>
        <v>37021647.214763947</v>
      </c>
      <c r="AI206" s="12">
        <f t="shared" si="62"/>
        <v>0.55943655849204132</v>
      </c>
      <c r="AL206" s="73">
        <f>Summary!G206</f>
        <v>9836535.5299963113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-12767640.755112967</v>
      </c>
      <c r="AN206" s="20">
        <f>Summary!I206</f>
        <v>8649347.4190129712</v>
      </c>
      <c r="AP206" s="12">
        <v>1</v>
      </c>
    </row>
    <row r="207" spans="1:42" x14ac:dyDescent="0.3">
      <c r="A207">
        <v>203</v>
      </c>
      <c r="B207" t="str">
        <f>Summary!B207</f>
        <v>MarinusPortlandSnowy</v>
      </c>
      <c r="C207" t="str">
        <f>Summary!C207</f>
        <v>Wind</v>
      </c>
      <c r="D207" s="104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77388968.420746714</v>
      </c>
      <c r="H207" s="73">
        <f>SUMIFS(AM$5:AM207,$F$5:$F207,$F207,$D$5:$D207,$D207)</f>
        <v>-35717580.208990991</v>
      </c>
      <c r="I207" s="20">
        <f>SUMIFS(AN$5:AN207,$F$5:$F207,$F207,$D$5:$D207,$D207)</f>
        <v>66044160.106411159</v>
      </c>
      <c r="J207" s="73">
        <f t="shared" si="48"/>
        <v>66044160.106411159</v>
      </c>
      <c r="K207" s="73">
        <f t="shared" si="49"/>
        <v>143433128.52715787</v>
      </c>
      <c r="L207" s="73">
        <f t="shared" si="50"/>
        <v>107715548.31816688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55072976.487662151</v>
      </c>
      <c r="Q207" s="73">
        <f>P207/SUMIFS(FinParameters!$H$8:$H$39,FinParameters!$B$8:$B$39,Financials!$E207,FinParameters!$C$8:$C$39,Financials!$F207)</f>
        <v>17473736.503482673</v>
      </c>
      <c r="R207" s="73">
        <f t="shared" si="63"/>
        <v>-11103691.184103215</v>
      </c>
      <c r="S207" s="12">
        <f t="shared" si="52"/>
        <v>-0.16778861152660707</v>
      </c>
      <c r="T207" s="114">
        <f t="shared" si="53"/>
        <v>77388968.420746714</v>
      </c>
      <c r="U207" s="73">
        <f>T207/SUMIFS(FinParameters!$L$8:$L$39,FinParameters!$B$8:$B$39,Financials!$E207,FinParameters!$C$8:$C$39,Financials!$F207)</f>
        <v>58981598.479502559</v>
      </c>
      <c r="V207" s="73">
        <f t="shared" si="54"/>
        <v>58981598.479502559</v>
      </c>
      <c r="W207" s="12"/>
      <c r="X207" s="73">
        <f t="shared" si="55"/>
        <v>132461944.90840887</v>
      </c>
      <c r="Y207" s="73">
        <f t="shared" si="56"/>
        <v>76455334.982985228</v>
      </c>
      <c r="Z207" s="73">
        <f t="shared" si="56"/>
        <v>47877907.295399345</v>
      </c>
      <c r="AA207" s="12">
        <f t="shared" si="57"/>
        <v>0.72348622225695292</v>
      </c>
      <c r="AB207" s="114">
        <f t="shared" si="58"/>
        <v>-35717580.208990991</v>
      </c>
      <c r="AC207" s="73">
        <f>AB207/SUMIFS(FinParameters!$L$8:$L$39,FinParameters!$B$8:$B$39,Financials!$E207,FinParameters!$C$8:$C$39,Financials!$F207)</f>
        <v>-27221967.388072424</v>
      </c>
      <c r="AD207" s="73">
        <f t="shared" si="59"/>
        <v>-27221967.388072424</v>
      </c>
      <c r="AE207" s="12"/>
      <c r="AF207" s="73">
        <f t="shared" si="60"/>
        <v>96744364.699417874</v>
      </c>
      <c r="AG207" s="73">
        <f t="shared" si="61"/>
        <v>49233367.594912805</v>
      </c>
      <c r="AH207" s="73">
        <f t="shared" si="61"/>
        <v>20655939.907326922</v>
      </c>
      <c r="AI207" s="12">
        <f t="shared" si="62"/>
        <v>0.312133273463993</v>
      </c>
      <c r="AL207" s="73">
        <f>Summary!G207</f>
        <v>4670022.9234776916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-5294369.6496061673</v>
      </c>
      <c r="AN207" s="20">
        <f>Summary!I207</f>
        <v>7353750.9288558206</v>
      </c>
      <c r="AP207" s="12">
        <v>1</v>
      </c>
    </row>
    <row r="208" spans="1:42" x14ac:dyDescent="0.3">
      <c r="A208">
        <v>204</v>
      </c>
      <c r="B208" t="str">
        <f>Summary!B208</f>
        <v>MarinusPortlandSnowy</v>
      </c>
      <c r="C208" t="str">
        <f>Summary!C208</f>
        <v>Wind</v>
      </c>
      <c r="D208" s="104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39652505.914689638</v>
      </c>
      <c r="H208" s="73">
        <f>SUMIFS(AM$5:AM208,$F$5:$F208,$F208,$D$5:$D208,$D208)</f>
        <v>-51762.120892087172</v>
      </c>
      <c r="I208" s="20">
        <f>SUMIFS(AN$5:AN208,$F$5:$F208,$F208,$D$5:$D208,$D208)</f>
        <v>57097773.912344985</v>
      </c>
      <c r="J208" s="73">
        <f t="shared" si="48"/>
        <v>57097773.912344985</v>
      </c>
      <c r="K208" s="73">
        <f t="shared" si="49"/>
        <v>96750279.827034622</v>
      </c>
      <c r="L208" s="73">
        <f t="shared" si="50"/>
        <v>96698517.706142545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46126590.293595977</v>
      </c>
      <c r="Q208" s="73">
        <f>P208/SUMIFS(FinParameters!$H$8:$H$39,FinParameters!$B$8:$B$39,Financials!$E208,FinParameters!$C$8:$C$39,Financials!$F208)</f>
        <v>14635197.441615753</v>
      </c>
      <c r="R208" s="73">
        <f t="shared" si="63"/>
        <v>-20050077.378169388</v>
      </c>
      <c r="S208" s="12">
        <f t="shared" si="52"/>
        <v>-0.30297804473348938</v>
      </c>
      <c r="T208" s="114">
        <f t="shared" si="53"/>
        <v>39652505.914689638</v>
      </c>
      <c r="U208" s="73">
        <f>T208/SUMIFS(FinParameters!$L$8:$L$39,FinParameters!$B$8:$B$39,Financials!$E208,FinParameters!$C$8:$C$39,Financials!$F208)</f>
        <v>30220950.482902922</v>
      </c>
      <c r="V208" s="73">
        <f t="shared" si="54"/>
        <v>30220950.482902922</v>
      </c>
      <c r="W208" s="12"/>
      <c r="X208" s="73">
        <f t="shared" si="55"/>
        <v>85779096.208285615</v>
      </c>
      <c r="Y208" s="73">
        <f t="shared" si="56"/>
        <v>44856147.924518675</v>
      </c>
      <c r="Z208" s="73">
        <f t="shared" si="56"/>
        <v>10170873.104733534</v>
      </c>
      <c r="AA208" s="12">
        <f t="shared" si="57"/>
        <v>0.15369273586244647</v>
      </c>
      <c r="AB208" s="114">
        <f t="shared" si="58"/>
        <v>-51762.120892087172</v>
      </c>
      <c r="AC208" s="73">
        <f>AB208/SUMIFS(FinParameters!$L$8:$L$39,FinParameters!$B$8:$B$39,Financials!$E208,FinParameters!$C$8:$C$39,Financials!$F208)</f>
        <v>-39450.230352031591</v>
      </c>
      <c r="AD208" s="73">
        <f t="shared" si="59"/>
        <v>-39450.230352031591</v>
      </c>
      <c r="AE208" s="12"/>
      <c r="AF208" s="73">
        <f t="shared" si="60"/>
        <v>85727334.087393522</v>
      </c>
      <c r="AG208" s="73">
        <f t="shared" si="61"/>
        <v>44816697.694166645</v>
      </c>
      <c r="AH208" s="73">
        <f t="shared" si="61"/>
        <v>10131422.874381503</v>
      </c>
      <c r="AI208" s="12">
        <f t="shared" si="62"/>
        <v>0.15309660082361823</v>
      </c>
      <c r="AL208" s="73">
        <f>Summary!G208</f>
        <v>1134129.9003027456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70172.475635795869</v>
      </c>
      <c r="AN208" s="20">
        <f>Summary!I208</f>
        <v>6398301.9696818795</v>
      </c>
      <c r="AP208" s="12">
        <v>1</v>
      </c>
    </row>
    <row r="209" spans="1:42" x14ac:dyDescent="0.3">
      <c r="A209">
        <v>205</v>
      </c>
      <c r="B209" t="str">
        <f>Summary!B209</f>
        <v>MarinusPortlandSnowy</v>
      </c>
      <c r="C209" t="str">
        <f>Summary!C209</f>
        <v>Wind</v>
      </c>
      <c r="D209" s="104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12158699.038561866</v>
      </c>
      <c r="H209" s="73">
        <f>SUMIFS(AM$5:AM209,$F$5:$F209,$F209,$D$5:$D209,$D209)</f>
        <v>32589609.018305875</v>
      </c>
      <c r="I209" s="20">
        <f>SUMIFS(AN$5:AN209,$F$5:$F209,$F209,$D$5:$D209,$D209)</f>
        <v>48531708.667529128</v>
      </c>
      <c r="J209" s="73">
        <f t="shared" si="48"/>
        <v>48531708.667529128</v>
      </c>
      <c r="K209" s="73">
        <f t="shared" si="49"/>
        <v>60690407.706090994</v>
      </c>
      <c r="L209" s="73">
        <f t="shared" si="50"/>
        <v>93280016.72439687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37560525.048780121</v>
      </c>
      <c r="Q209" s="73">
        <f>P209/SUMIFS(FinParameters!$H$8:$H$39,FinParameters!$B$8:$B$39,Financials!$E209,FinParameters!$C$8:$C$39,Financials!$F209)</f>
        <v>11917327.870990934</v>
      </c>
      <c r="R209" s="73">
        <f t="shared" si="63"/>
        <v>-28616142.622985244</v>
      </c>
      <c r="S209" s="12">
        <f t="shared" si="52"/>
        <v>-0.43242042293396526</v>
      </c>
      <c r="T209" s="114">
        <f t="shared" si="53"/>
        <v>12158699.038561866</v>
      </c>
      <c r="U209" s="73">
        <f>T209/SUMIFS(FinParameters!$L$8:$L$39,FinParameters!$B$8:$B$39,Financials!$E209,FinParameters!$C$8:$C$39,Financials!$F209)</f>
        <v>9266689.0302328467</v>
      </c>
      <c r="V209" s="73">
        <f t="shared" si="54"/>
        <v>9266689.0302328467</v>
      </c>
      <c r="W209" s="12"/>
      <c r="X209" s="73">
        <f t="shared" si="55"/>
        <v>49719224.087341987</v>
      </c>
      <c r="Y209" s="73">
        <f t="shared" si="56"/>
        <v>21184016.901223779</v>
      </c>
      <c r="Z209" s="73">
        <f t="shared" si="56"/>
        <v>-19349453.592752397</v>
      </c>
      <c r="AA209" s="12">
        <f t="shared" si="57"/>
        <v>-0.29239087239516515</v>
      </c>
      <c r="AB209" s="114">
        <f t="shared" si="58"/>
        <v>32589609.018305875</v>
      </c>
      <c r="AC209" s="73">
        <f>AB209/SUMIFS(FinParameters!$L$8:$L$39,FinParameters!$B$8:$B$39,Financials!$E209,FinParameters!$C$8:$C$39,Financials!$F209)</f>
        <v>24838000.466309171</v>
      </c>
      <c r="AD209" s="73">
        <f t="shared" si="59"/>
        <v>24838000.466309171</v>
      </c>
      <c r="AE209" s="12"/>
      <c r="AF209" s="73">
        <f t="shared" si="60"/>
        <v>82308833.105647862</v>
      </c>
      <c r="AG209" s="73">
        <f t="shared" si="61"/>
        <v>46022017.367532954</v>
      </c>
      <c r="AH209" s="73">
        <f t="shared" si="61"/>
        <v>5488546.8735567741</v>
      </c>
      <c r="AI209" s="12">
        <f t="shared" si="62"/>
        <v>8.293779464357183E-2</v>
      </c>
      <c r="AL209" s="73">
        <f>Summary!G209</f>
        <v>-1861060.7331839572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4668049.8625316406</v>
      </c>
      <c r="AN209" s="20">
        <f>Summary!I209</f>
        <v>5503869.027271539</v>
      </c>
      <c r="AP209" s="12">
        <v>1</v>
      </c>
    </row>
    <row r="210" spans="1:42" x14ac:dyDescent="0.3">
      <c r="A210">
        <v>206</v>
      </c>
      <c r="B210" t="str">
        <f>Summary!B210</f>
        <v>MarinusPortlandSnowy</v>
      </c>
      <c r="C210" t="str">
        <f>Summary!C210</f>
        <v>Wind</v>
      </c>
      <c r="D210" s="104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-18823109.935977332</v>
      </c>
      <c r="H210" s="73">
        <f>SUMIFS(AM$5:AM210,$F$5:$F210,$F210,$D$5:$D210,$D210)</f>
        <v>76188767.118075565</v>
      </c>
      <c r="I210" s="20">
        <f>SUMIFS(AN$5:AN210,$F$5:$F210,$F210,$D$5:$D210,$D210)</f>
        <v>38044957.061784379</v>
      </c>
      <c r="J210" s="73">
        <f t="shared" si="48"/>
        <v>38044957.061784379</v>
      </c>
      <c r="K210" s="73">
        <f t="shared" si="49"/>
        <v>19221847.125807047</v>
      </c>
      <c r="L210" s="73">
        <f t="shared" si="50"/>
        <v>95410614.243882611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27073773.443035372</v>
      </c>
      <c r="Q210" s="73">
        <f>P210/SUMIFS(FinParameters!$H$8:$H$39,FinParameters!$B$8:$B$39,Financials!$E210,FinParameters!$C$8:$C$39,Financials!$F210)</f>
        <v>8590056.5662102867</v>
      </c>
      <c r="R210" s="73">
        <f t="shared" si="63"/>
        <v>-39102894.228729993</v>
      </c>
      <c r="S210" s="12">
        <f t="shared" si="52"/>
        <v>-0.59088641970731104</v>
      </c>
      <c r="T210" s="114">
        <f t="shared" si="53"/>
        <v>-18823109.935977332</v>
      </c>
      <c r="U210" s="73">
        <f>T210/SUMIFS(FinParameters!$L$8:$L$39,FinParameters!$B$8:$B$39,Financials!$E210,FinParameters!$C$8:$C$39,Financials!$F210)</f>
        <v>-14345935.021944536</v>
      </c>
      <c r="V210" s="73">
        <f t="shared" si="54"/>
        <v>-14345935.021944536</v>
      </c>
      <c r="W210" s="12"/>
      <c r="X210" s="73">
        <f t="shared" si="55"/>
        <v>8250663.5070580393</v>
      </c>
      <c r="Y210" s="73">
        <f t="shared" si="56"/>
        <v>-5755878.4557342492</v>
      </c>
      <c r="Z210" s="73">
        <f t="shared" si="56"/>
        <v>-53448829.250674531</v>
      </c>
      <c r="AA210" s="12">
        <f t="shared" si="57"/>
        <v>-0.8076687922060295</v>
      </c>
      <c r="AB210" s="114">
        <f t="shared" si="58"/>
        <v>76188767.118075565</v>
      </c>
      <c r="AC210" s="73">
        <f>AB210/SUMIFS(FinParameters!$L$8:$L$39,FinParameters!$B$8:$B$39,Financials!$E210,FinParameters!$C$8:$C$39,Financials!$F210)</f>
        <v>58066871.319116369</v>
      </c>
      <c r="AD210" s="73">
        <f t="shared" si="59"/>
        <v>58066871.319116369</v>
      </c>
      <c r="AE210" s="12"/>
      <c r="AF210" s="73">
        <f t="shared" si="60"/>
        <v>84439430.625133604</v>
      </c>
      <c r="AG210" s="73">
        <f t="shared" si="61"/>
        <v>52310992.863382116</v>
      </c>
      <c r="AH210" s="73">
        <f t="shared" si="61"/>
        <v>4618042.068441838</v>
      </c>
      <c r="AI210" s="12">
        <f t="shared" si="62"/>
        <v>6.9783538986085136E-2</v>
      </c>
      <c r="AL210" s="73">
        <f>Summary!G210</f>
        <v>-4965575.404879136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10637437.320784906</v>
      </c>
      <c r="AN210" s="20">
        <f>Summary!I210</f>
        <v>4447472.1601033742</v>
      </c>
      <c r="AP210" s="12">
        <v>1</v>
      </c>
    </row>
    <row r="211" spans="1:42" x14ac:dyDescent="0.3">
      <c r="A211">
        <v>207</v>
      </c>
      <c r="B211" t="str">
        <f>Summary!B211</f>
        <v>MarinusPortlandSnowy</v>
      </c>
      <c r="C211" t="str">
        <f>Summary!C211</f>
        <v>Wind</v>
      </c>
      <c r="D211" s="104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-61863246.597548522</v>
      </c>
      <c r="H211" s="73">
        <f>SUMIFS(AM$5:AM211,$F$5:$F211,$F211,$D$5:$D211,$D211)</f>
        <v>158839857.59597266</v>
      </c>
      <c r="I211" s="20">
        <f>SUMIFS(AN$5:AN211,$F$5:$F211,$F211,$D$5:$D211,$D211)</f>
        <v>22036759.12728291</v>
      </c>
      <c r="J211" s="73">
        <f t="shared" si="48"/>
        <v>22036759.12728291</v>
      </c>
      <c r="K211" s="73">
        <f t="shared" si="49"/>
        <v>-39826487.470265612</v>
      </c>
      <c r="L211" s="73">
        <f t="shared" si="50"/>
        <v>119013370.12570706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11065575.508533902</v>
      </c>
      <c r="Q211" s="73">
        <f>P211/SUMIFS(FinParameters!$H$8:$H$39,FinParameters!$B$8:$B$39,Financials!$E211,FinParameters!$C$8:$C$39,Financials!$F211)</f>
        <v>3510922.47100227</v>
      </c>
      <c r="R211" s="73">
        <f t="shared" si="63"/>
        <v>-55111092.163231462</v>
      </c>
      <c r="S211" s="12">
        <f t="shared" si="52"/>
        <v>-0.83278735696667472</v>
      </c>
      <c r="T211" s="114">
        <f t="shared" si="53"/>
        <v>-61863246.597548522</v>
      </c>
      <c r="U211" s="73">
        <f>T211/SUMIFS(FinParameters!$L$8:$L$39,FinParameters!$B$8:$B$39,Financials!$E211,FinParameters!$C$8:$C$39,Financials!$F211)</f>
        <v>-47148750.602506779</v>
      </c>
      <c r="V211" s="73">
        <f t="shared" si="54"/>
        <v>-47148750.602506779</v>
      </c>
      <c r="W211" s="12"/>
      <c r="X211" s="73">
        <f t="shared" si="55"/>
        <v>-50797671.08901462</v>
      </c>
      <c r="Y211" s="73">
        <f t="shared" si="56"/>
        <v>-43637828.131504506</v>
      </c>
      <c r="Z211" s="73">
        <f t="shared" si="56"/>
        <v>-102259842.76573825</v>
      </c>
      <c r="AA211" s="12">
        <f t="shared" si="57"/>
        <v>-1.5452552442341845</v>
      </c>
      <c r="AB211" s="114">
        <f t="shared" si="58"/>
        <v>158839857.59597266</v>
      </c>
      <c r="AC211" s="73">
        <f>AB211/SUMIFS(FinParameters!$L$8:$L$39,FinParameters!$B$8:$B$39,Financials!$E211,FinParameters!$C$8:$C$39,Financials!$F211)</f>
        <v>121058968.66762534</v>
      </c>
      <c r="AD211" s="73">
        <f t="shared" si="59"/>
        <v>121058968.66762534</v>
      </c>
      <c r="AE211" s="12"/>
      <c r="AF211" s="73">
        <f t="shared" si="60"/>
        <v>108042186.50695804</v>
      </c>
      <c r="AG211" s="73">
        <f t="shared" si="61"/>
        <v>77421140.536120832</v>
      </c>
      <c r="AH211" s="73">
        <f t="shared" si="61"/>
        <v>18799125.901887089</v>
      </c>
      <c r="AI211" s="12">
        <f t="shared" si="62"/>
        <v>0.28407483427739649</v>
      </c>
      <c r="AL211" s="73">
        <f>Summary!G211</f>
        <v>-9172941.9616299625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22707336.59823985</v>
      </c>
      <c r="AN211" s="20">
        <f>Summary!I211</f>
        <v>2958943.2049590168</v>
      </c>
      <c r="AP211" s="12">
        <v>1</v>
      </c>
    </row>
    <row r="212" spans="1:42" x14ac:dyDescent="0.3">
      <c r="A212">
        <v>208</v>
      </c>
      <c r="B212" t="str">
        <f>Summary!B212</f>
        <v>MarinusPortlandSnowy</v>
      </c>
      <c r="C212" t="str">
        <f>Summary!C212</f>
        <v>Wind</v>
      </c>
      <c r="D212" s="104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46680648.639700212</v>
      </c>
      <c r="H212" s="73">
        <f>SUMIFS(AM$5:AM212,$F$5:$F212,$F212,$D$5:$D212,$D212)</f>
        <v>-2208810.9033697885</v>
      </c>
      <c r="I212" s="20">
        <f>SUMIFS(AN$5:AN212,$F$5:$F212,$F212,$D$5:$D212,$D212)</f>
        <v>57617346.399502851</v>
      </c>
      <c r="J212" s="73">
        <f t="shared" si="48"/>
        <v>57617346.399502851</v>
      </c>
      <c r="K212" s="73">
        <f t="shared" si="49"/>
        <v>104297995.03920306</v>
      </c>
      <c r="L212" s="73">
        <f t="shared" si="50"/>
        <v>102089184.13583326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46646162.780753843</v>
      </c>
      <c r="Q212" s="73">
        <f>P212/SUMIFS(FinParameters!$H$8:$H$39,FinParameters!$B$8:$B$39,Financials!$E212,FinParameters!$C$8:$C$39,Financials!$F212)</f>
        <v>14800049.122314174</v>
      </c>
      <c r="R212" s="73">
        <f t="shared" si="63"/>
        <v>-19530504.891011521</v>
      </c>
      <c r="S212" s="12">
        <f t="shared" si="52"/>
        <v>-0.29512675053211113</v>
      </c>
      <c r="T212" s="114">
        <f t="shared" si="53"/>
        <v>46680648.639700212</v>
      </c>
      <c r="U212" s="73">
        <f>T212/SUMIFS(FinParameters!$L$8:$L$39,FinParameters!$B$8:$B$39,Financials!$E212,FinParameters!$C$8:$C$39,Financials!$F212)</f>
        <v>35577412.789125904</v>
      </c>
      <c r="V212" s="73">
        <f t="shared" si="54"/>
        <v>35577412.789125904</v>
      </c>
      <c r="W212" s="12"/>
      <c r="X212" s="73">
        <f t="shared" si="55"/>
        <v>93326811.420454055</v>
      </c>
      <c r="Y212" s="73">
        <f t="shared" si="56"/>
        <v>50377461.911440074</v>
      </c>
      <c r="Z212" s="73">
        <f t="shared" si="56"/>
        <v>16046907.898114383</v>
      </c>
      <c r="AA212" s="12">
        <f t="shared" si="57"/>
        <v>0.24248588607855942</v>
      </c>
      <c r="AB212" s="114">
        <f t="shared" si="58"/>
        <v>-2208810.9033697885</v>
      </c>
      <c r="AC212" s="73">
        <f>AB212/SUMIFS(FinParameters!$L$8:$L$39,FinParameters!$B$8:$B$39,Financials!$E212,FinParameters!$C$8:$C$39,Financials!$F212)</f>
        <v>-1683433.7048066719</v>
      </c>
      <c r="AD212" s="73">
        <f t="shared" si="59"/>
        <v>-1683433.7048066719</v>
      </c>
      <c r="AE212" s="12"/>
      <c r="AF212" s="73">
        <f t="shared" si="60"/>
        <v>91118000.517084271</v>
      </c>
      <c r="AG212" s="73">
        <f t="shared" si="61"/>
        <v>48694028.206633404</v>
      </c>
      <c r="AH212" s="73">
        <f t="shared" si="61"/>
        <v>14363474.193307711</v>
      </c>
      <c r="AI212" s="12">
        <f t="shared" si="62"/>
        <v>0.21704740807666817</v>
      </c>
      <c r="AL212" s="73">
        <f>Summary!G212</f>
        <v>1614839.3505036726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-410305.95529596828</v>
      </c>
      <c r="AN212" s="20">
        <f>Summary!I212</f>
        <v>6451581.276162223</v>
      </c>
      <c r="AP212" s="12">
        <v>1</v>
      </c>
    </row>
    <row r="213" spans="1:42" x14ac:dyDescent="0.3">
      <c r="A213">
        <v>209</v>
      </c>
      <c r="B213" t="str">
        <f>Summary!B213</f>
        <v>MarinusPortlandSnowy</v>
      </c>
      <c r="C213" t="str">
        <f>Summary!C213</f>
        <v>Wind</v>
      </c>
      <c r="D213" s="104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239994326.77137291</v>
      </c>
      <c r="H213" s="73">
        <f>SUMIFS(AM$5:AM213,$F$5:$F213,$F213,$D$5:$D213,$D213)</f>
        <v>-222624444.12671283</v>
      </c>
      <c r="I213" s="20">
        <f>SUMIFS(AN$5:AN213,$F$5:$F213,$F213,$D$5:$D213,$D213)</f>
        <v>119992597.76963986</v>
      </c>
      <c r="J213" s="73">
        <f t="shared" si="48"/>
        <v>119992597.76963986</v>
      </c>
      <c r="K213" s="73">
        <f t="shared" si="49"/>
        <v>359986924.54101276</v>
      </c>
      <c r="L213" s="73">
        <f t="shared" si="50"/>
        <v>137362480.41429996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107958384.56042214</v>
      </c>
      <c r="Q213" s="73">
        <f>P213/SUMIFS(FinParameters!$H$8:$H$39,FinParameters!$B$8:$B$39,Financials!$E213,FinParameters!$C$8:$C$39,Financials!$F213)</f>
        <v>30858913.558757998</v>
      </c>
      <c r="R213" s="73">
        <f t="shared" si="63"/>
        <v>40522388.148231976</v>
      </c>
      <c r="S213" s="12">
        <f t="shared" si="52"/>
        <v>0.6009014518084127</v>
      </c>
      <c r="T213" s="114">
        <f t="shared" si="53"/>
        <v>239994326.77137291</v>
      </c>
      <c r="U213" s="73">
        <f>T213/SUMIFS(FinParameters!$L$8:$L$39,FinParameters!$B$8:$B$39,Financials!$E213,FinParameters!$C$8:$C$39,Financials!$F213)</f>
        <v>178449194.04834121</v>
      </c>
      <c r="V213" s="73">
        <f t="shared" si="54"/>
        <v>178449194.04834121</v>
      </c>
      <c r="W213" s="12"/>
      <c r="X213" s="73">
        <f t="shared" si="55"/>
        <v>347952711.33179504</v>
      </c>
      <c r="Y213" s="73">
        <f t="shared" si="56"/>
        <v>209308107.60709921</v>
      </c>
      <c r="Z213" s="73">
        <f t="shared" si="56"/>
        <v>218971582.1965732</v>
      </c>
      <c r="AA213" s="12">
        <f t="shared" si="57"/>
        <v>3.2471023466184081</v>
      </c>
      <c r="AB213" s="114">
        <f t="shared" si="58"/>
        <v>-222624444.12671283</v>
      </c>
      <c r="AC213" s="73">
        <f>AB213/SUMIFS(FinParameters!$L$8:$L$39,FinParameters!$B$8:$B$39,Financials!$E213,FinParameters!$C$8:$C$39,Financials!$F213)</f>
        <v>-165533715.58535782</v>
      </c>
      <c r="AD213" s="73">
        <f t="shared" si="59"/>
        <v>-165533715.58535782</v>
      </c>
      <c r="AE213" s="12"/>
      <c r="AF213" s="73">
        <f t="shared" si="60"/>
        <v>125328267.20508221</v>
      </c>
      <c r="AG213" s="73">
        <f t="shared" si="61"/>
        <v>43774392.02174139</v>
      </c>
      <c r="AH213" s="73">
        <f t="shared" si="61"/>
        <v>53437866.611215383</v>
      </c>
      <c r="AI213" s="12">
        <f t="shared" si="62"/>
        <v>0.7924234749136978</v>
      </c>
      <c r="AL213" s="73">
        <f>Summary!G213</f>
        <v>16106520.919822397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-25957070.968579493</v>
      </c>
      <c r="AN213" s="20">
        <f>Summary!I213</f>
        <v>10727868.488882514</v>
      </c>
      <c r="AP213" s="12">
        <v>1</v>
      </c>
    </row>
    <row r="214" spans="1:42" x14ac:dyDescent="0.3">
      <c r="A214">
        <v>210</v>
      </c>
      <c r="B214" t="str">
        <f>Summary!B214</f>
        <v>MarinusPortlandSnowy</v>
      </c>
      <c r="C214" t="str">
        <f>Summary!C214</f>
        <v>Wind</v>
      </c>
      <c r="D214" s="104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138672540.09423047</v>
      </c>
      <c r="H214" s="73">
        <f>SUMIFS(AM$5:AM214,$F$5:$F214,$F214,$D$5:$D214,$D214)</f>
        <v>-98168066.765663803</v>
      </c>
      <c r="I214" s="20">
        <f>SUMIFS(AN$5:AN214,$F$5:$F214,$F214,$D$5:$D214,$D214)</f>
        <v>87041206.477308884</v>
      </c>
      <c r="J214" s="73">
        <f t="shared" si="48"/>
        <v>87041206.477308884</v>
      </c>
      <c r="K214" s="73">
        <f t="shared" si="49"/>
        <v>225713746.57153934</v>
      </c>
      <c r="L214" s="73">
        <f t="shared" si="50"/>
        <v>127545679.80587555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75006993.268091157</v>
      </c>
      <c r="Q214" s="73">
        <f>P214/SUMIFS(FinParameters!$H$8:$H$39,FinParameters!$B$8:$B$39,Financials!$E214,FinParameters!$C$8:$C$39,Financials!$F214)</f>
        <v>21440060.732540082</v>
      </c>
      <c r="R214" s="73">
        <f t="shared" si="63"/>
        <v>7570996.8559009973</v>
      </c>
      <c r="S214" s="12">
        <f t="shared" si="52"/>
        <v>0.11226937034673097</v>
      </c>
      <c r="T214" s="114">
        <f t="shared" si="53"/>
        <v>138672540.09423047</v>
      </c>
      <c r="U214" s="73">
        <f>T214/SUMIFS(FinParameters!$L$8:$L$39,FinParameters!$B$8:$B$39,Financials!$E214,FinParameters!$C$8:$C$39,Financials!$F214)</f>
        <v>103110783.28124659</v>
      </c>
      <c r="V214" s="73">
        <f t="shared" si="54"/>
        <v>103110783.28124659</v>
      </c>
      <c r="W214" s="12"/>
      <c r="X214" s="73">
        <f t="shared" si="55"/>
        <v>213679533.36232162</v>
      </c>
      <c r="Y214" s="73">
        <f t="shared" si="56"/>
        <v>124550844.01378667</v>
      </c>
      <c r="Z214" s="73">
        <f t="shared" si="56"/>
        <v>110681780.13714759</v>
      </c>
      <c r="AA214" s="12">
        <f t="shared" si="57"/>
        <v>1.6412863459542515</v>
      </c>
      <c r="AB214" s="114">
        <f t="shared" si="58"/>
        <v>-98168066.765663803</v>
      </c>
      <c r="AC214" s="73">
        <f>AB214/SUMIFS(FinParameters!$L$8:$L$39,FinParameters!$B$8:$B$39,Financials!$E214,FinParameters!$C$8:$C$39,Financials!$F214)</f>
        <v>-72993443.767130107</v>
      </c>
      <c r="AD214" s="73">
        <f t="shared" si="59"/>
        <v>-72993443.767130107</v>
      </c>
      <c r="AE214" s="12"/>
      <c r="AF214" s="73">
        <f t="shared" si="60"/>
        <v>115511466.59665781</v>
      </c>
      <c r="AG214" s="73">
        <f t="shared" si="61"/>
        <v>51557400.246656567</v>
      </c>
      <c r="AH214" s="73">
        <f t="shared" si="61"/>
        <v>37688336.370017484</v>
      </c>
      <c r="AI214" s="12">
        <f t="shared" si="62"/>
        <v>0.55887565061920996</v>
      </c>
      <c r="AL214" s="73">
        <f>Summary!G214</f>
        <v>6448676.2712119687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-11998017.736575784</v>
      </c>
      <c r="AN214" s="20">
        <f>Summary!I214</f>
        <v>7971382.6163146095</v>
      </c>
      <c r="AP214" s="12">
        <v>1</v>
      </c>
    </row>
    <row r="215" spans="1:42" x14ac:dyDescent="0.3">
      <c r="A215">
        <v>211</v>
      </c>
      <c r="B215" t="str">
        <f>Summary!B215</f>
        <v>MarinusPortlandSnowy</v>
      </c>
      <c r="C215" t="str">
        <f>Summary!C215</f>
        <v>Wind</v>
      </c>
      <c r="D215" s="104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79384587.262370795</v>
      </c>
      <c r="H215" s="73">
        <f>SUMIFS(AM$5:AM215,$F$5:$F215,$F215,$D$5:$D215,$D215)</f>
        <v>-40726660.666990414</v>
      </c>
      <c r="I215" s="20">
        <f>SUMIFS(AN$5:AN215,$F$5:$F215,$F215,$D$5:$D215,$D215)</f>
        <v>72910702.715253308</v>
      </c>
      <c r="J215" s="73">
        <f t="shared" si="48"/>
        <v>72910702.715253308</v>
      </c>
      <c r="K215" s="73">
        <f t="shared" si="49"/>
        <v>152295289.97762412</v>
      </c>
      <c r="L215" s="73">
        <f t="shared" si="50"/>
        <v>111568629.31063369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60876489.506035574</v>
      </c>
      <c r="Q215" s="73">
        <f>P215/SUMIFS(FinParameters!$H$8:$H$39,FinParameters!$B$8:$B$39,Financials!$E215,FinParameters!$C$8:$C$39,Financials!$F215)</f>
        <v>17400985.899117317</v>
      </c>
      <c r="R215" s="73">
        <f t="shared" si="63"/>
        <v>-6559506.906154586</v>
      </c>
      <c r="S215" s="12">
        <f t="shared" si="52"/>
        <v>-9.7270111737666087E-2</v>
      </c>
      <c r="T215" s="114">
        <f t="shared" si="53"/>
        <v>79384587.262370795</v>
      </c>
      <c r="U215" s="73">
        <f>T215/SUMIFS(FinParameters!$L$8:$L$39,FinParameters!$B$8:$B$39,Financials!$E215,FinParameters!$C$8:$C$39,Financials!$F215)</f>
        <v>59026877.040828653</v>
      </c>
      <c r="V215" s="73">
        <f t="shared" si="54"/>
        <v>59026877.040828653</v>
      </c>
      <c r="W215" s="12"/>
      <c r="X215" s="73">
        <f t="shared" si="55"/>
        <v>140261076.76840639</v>
      </c>
      <c r="Y215" s="73">
        <f t="shared" si="56"/>
        <v>76427862.939945966</v>
      </c>
      <c r="Z215" s="73">
        <f t="shared" si="56"/>
        <v>52467370.134674065</v>
      </c>
      <c r="AA215" s="12">
        <f t="shared" si="57"/>
        <v>0.77803210341813434</v>
      </c>
      <c r="AB215" s="114">
        <f t="shared" si="58"/>
        <v>-40726660.666990414</v>
      </c>
      <c r="AC215" s="73">
        <f>AB215/SUMIFS(FinParameters!$L$8:$L$39,FinParameters!$B$8:$B$39,Financials!$E215,FinParameters!$C$8:$C$39,Financials!$F215)</f>
        <v>-30282548.217184018</v>
      </c>
      <c r="AD215" s="73">
        <f t="shared" si="59"/>
        <v>-30282548.217184018</v>
      </c>
      <c r="AE215" s="12"/>
      <c r="AF215" s="73">
        <f t="shared" si="60"/>
        <v>99534416.101415977</v>
      </c>
      <c r="AG215" s="73">
        <f t="shared" si="61"/>
        <v>46145314.722761944</v>
      </c>
      <c r="AH215" s="73">
        <f t="shared" si="61"/>
        <v>22184821.917490046</v>
      </c>
      <c r="AI215" s="12">
        <f t="shared" si="62"/>
        <v>0.32897596384413741</v>
      </c>
      <c r="AL215" s="73">
        <f>Summary!G215</f>
        <v>1995618.8416240835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-5009080.4579994269</v>
      </c>
      <c r="AN215" s="20">
        <f>Summary!I215</f>
        <v>6866542.6088421522</v>
      </c>
      <c r="AP215" s="12">
        <v>1</v>
      </c>
    </row>
    <row r="216" spans="1:42" x14ac:dyDescent="0.3">
      <c r="A216">
        <v>212</v>
      </c>
      <c r="B216" t="str">
        <f>Summary!B216</f>
        <v>MarinusPortlandSnowy</v>
      </c>
      <c r="C216" t="str">
        <f>Summary!C216</f>
        <v>Wind</v>
      </c>
      <c r="D216" s="104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38341884.184276</v>
      </c>
      <c r="H216" s="73">
        <f>SUMIFS(AM$5:AM216,$F$5:$F216,$F216,$D$5:$D216,$D216)</f>
        <v>-34027.292907865238</v>
      </c>
      <c r="I216" s="20">
        <f>SUMIFS(AN$5:AN216,$F$5:$F216,$F216,$D$5:$D216,$D216)</f>
        <v>63101819.550793044</v>
      </c>
      <c r="J216" s="73">
        <f t="shared" si="48"/>
        <v>63101819.550793044</v>
      </c>
      <c r="K216" s="73">
        <f t="shared" si="49"/>
        <v>101443703.73506904</v>
      </c>
      <c r="L216" s="73">
        <f t="shared" si="50"/>
        <v>101409676.44216117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51067606.34157531</v>
      </c>
      <c r="Q216" s="73">
        <f>P216/SUMIFS(FinParameters!$H$8:$H$39,FinParameters!$B$8:$B$39,Financials!$E216,FinParameters!$C$8:$C$39,Financials!$F216)</f>
        <v>14597206.656657221</v>
      </c>
      <c r="R216" s="73">
        <f t="shared" si="63"/>
        <v>-16368390.07061485</v>
      </c>
      <c r="S216" s="12">
        <f t="shared" si="52"/>
        <v>-0.24272481970261209</v>
      </c>
      <c r="T216" s="114">
        <f t="shared" si="53"/>
        <v>38341884.184276</v>
      </c>
      <c r="U216" s="73">
        <f>T216/SUMIFS(FinParameters!$L$8:$L$39,FinParameters!$B$8:$B$39,Financials!$E216,FinParameters!$C$8:$C$39,Financials!$F216)</f>
        <v>28509333.628944065</v>
      </c>
      <c r="V216" s="73">
        <f t="shared" si="54"/>
        <v>28509333.628944065</v>
      </c>
      <c r="W216" s="12"/>
      <c r="X216" s="73">
        <f t="shared" si="55"/>
        <v>89409490.525851309</v>
      </c>
      <c r="Y216" s="73">
        <f t="shared" si="56"/>
        <v>43106540.285601288</v>
      </c>
      <c r="Z216" s="73">
        <f t="shared" si="56"/>
        <v>12140943.558329215</v>
      </c>
      <c r="AA216" s="12">
        <f t="shared" si="57"/>
        <v>0.18003654137650649</v>
      </c>
      <c r="AB216" s="114">
        <f t="shared" si="58"/>
        <v>-34027.292907865238</v>
      </c>
      <c r="AC216" s="73">
        <f>AB216/SUMIFS(FinParameters!$L$8:$L$39,FinParameters!$B$8:$B$39,Financials!$E216,FinParameters!$C$8:$C$39,Financials!$F216)</f>
        <v>-25301.193893803691</v>
      </c>
      <c r="AD216" s="73">
        <f t="shared" si="59"/>
        <v>-25301.193893803691</v>
      </c>
      <c r="AE216" s="12"/>
      <c r="AF216" s="73">
        <f t="shared" si="60"/>
        <v>89375463.232943445</v>
      </c>
      <c r="AG216" s="73">
        <f t="shared" si="61"/>
        <v>43081239.091707483</v>
      </c>
      <c r="AH216" s="73">
        <f t="shared" si="61"/>
        <v>12115642.364435412</v>
      </c>
      <c r="AI216" s="12">
        <f t="shared" si="62"/>
        <v>0.17966135312038353</v>
      </c>
      <c r="AL216" s="73">
        <f>Summary!G216</f>
        <v>-1310621.7304136369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17734.827984221938</v>
      </c>
      <c r="AN216" s="20">
        <f>Summary!I216</f>
        <v>6004045.6384480586</v>
      </c>
      <c r="AP216" s="12">
        <v>1</v>
      </c>
    </row>
    <row r="217" spans="1:42" x14ac:dyDescent="0.3">
      <c r="A217">
        <v>213</v>
      </c>
      <c r="B217" t="str">
        <f>Summary!B217</f>
        <v>MarinusPortlandSnowy</v>
      </c>
      <c r="C217" t="str">
        <f>Summary!C217</f>
        <v>Wind</v>
      </c>
      <c r="D217" s="104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8042295.3489430156</v>
      </c>
      <c r="H217" s="73">
        <f>SUMIFS(AM$5:AM217,$F$5:$F217,$F217,$D$5:$D217,$D217)</f>
        <v>37052456.628898993</v>
      </c>
      <c r="I217" s="20">
        <f>SUMIFS(AN$5:AN217,$F$5:$F217,$F217,$D$5:$D217,$D217)</f>
        <v>53717070.810669512</v>
      </c>
      <c r="J217" s="73">
        <f t="shared" si="48"/>
        <v>53717070.810669512</v>
      </c>
      <c r="K217" s="73">
        <f t="shared" si="49"/>
        <v>61759366.159612529</v>
      </c>
      <c r="L217" s="73">
        <f t="shared" si="50"/>
        <v>98811822.788511515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41682857.601451777</v>
      </c>
      <c r="Q217" s="73">
        <f>P217/SUMIFS(FinParameters!$H$8:$H$39,FinParameters!$B$8:$B$39,Financials!$E217,FinParameters!$C$8:$C$39,Financials!$F217)</f>
        <v>11914662.34737247</v>
      </c>
      <c r="R217" s="73">
        <f t="shared" si="63"/>
        <v>-25753138.810738385</v>
      </c>
      <c r="S217" s="12">
        <f t="shared" si="52"/>
        <v>-0.38189009106245053</v>
      </c>
      <c r="T217" s="114">
        <f t="shared" si="53"/>
        <v>8042295.3489430156</v>
      </c>
      <c r="U217" s="73">
        <f>T217/SUMIFS(FinParameters!$L$8:$L$39,FinParameters!$B$8:$B$39,Financials!$E217,FinParameters!$C$8:$C$39,Financials!$F217)</f>
        <v>5979896.0359790931</v>
      </c>
      <c r="V217" s="73">
        <f t="shared" si="54"/>
        <v>5979896.0359790931</v>
      </c>
      <c r="W217" s="12"/>
      <c r="X217" s="73">
        <f t="shared" si="55"/>
        <v>49725152.950394794</v>
      </c>
      <c r="Y217" s="73">
        <f t="shared" si="56"/>
        <v>17894558.383351564</v>
      </c>
      <c r="Z217" s="73">
        <f t="shared" si="56"/>
        <v>-19773242.774759293</v>
      </c>
      <c r="AA217" s="12">
        <f t="shared" si="57"/>
        <v>-0.29321495679991105</v>
      </c>
      <c r="AB217" s="114">
        <f t="shared" si="58"/>
        <v>37052456.628898993</v>
      </c>
      <c r="AC217" s="73">
        <f>AB217/SUMIFS(FinParameters!$L$8:$L$39,FinParameters!$B$8:$B$39,Financials!$E217,FinParameters!$C$8:$C$39,Financials!$F217)</f>
        <v>27550572.181803904</v>
      </c>
      <c r="AD217" s="73">
        <f t="shared" si="59"/>
        <v>27550572.181803904</v>
      </c>
      <c r="AE217" s="12"/>
      <c r="AF217" s="73">
        <f t="shared" si="60"/>
        <v>86777609.579293787</v>
      </c>
      <c r="AG217" s="73">
        <f t="shared" si="61"/>
        <v>45445130.565155469</v>
      </c>
      <c r="AH217" s="73">
        <f t="shared" si="61"/>
        <v>7777329.4070446119</v>
      </c>
      <c r="AI217" s="12">
        <f t="shared" si="62"/>
        <v>0.11532905007449008</v>
      </c>
      <c r="AL217" s="73">
        <f>Summary!G217</f>
        <v>-4116403.6896188501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4462847.6105931159</v>
      </c>
      <c r="AN217" s="20">
        <f>Summary!I217</f>
        <v>5185362.1431403812</v>
      </c>
      <c r="AP217" s="12">
        <v>1</v>
      </c>
    </row>
    <row r="218" spans="1:42" x14ac:dyDescent="0.3">
      <c r="A218">
        <v>214</v>
      </c>
      <c r="B218" t="str">
        <f>Summary!B218</f>
        <v>MarinusPortlandSnowy</v>
      </c>
      <c r="C218" t="str">
        <f>Summary!C218</f>
        <v>Wind</v>
      </c>
      <c r="D218" s="104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-26039866.735791288</v>
      </c>
      <c r="H218" s="73">
        <f>SUMIFS(AM$5:AM218,$F$5:$F218,$F218,$D$5:$D218,$D218)</f>
        <v>86420208.297223672</v>
      </c>
      <c r="I218" s="20">
        <f>SUMIFS(AN$5:AN218,$F$5:$F218,$F218,$D$5:$D218,$D218)</f>
        <v>42210490.140512146</v>
      </c>
      <c r="J218" s="73">
        <f t="shared" si="48"/>
        <v>42210490.140512146</v>
      </c>
      <c r="K218" s="73">
        <f t="shared" si="49"/>
        <v>16170623.404720858</v>
      </c>
      <c r="L218" s="73">
        <f t="shared" si="50"/>
        <v>102590831.70194453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30176276.931294411</v>
      </c>
      <c r="Q218" s="73">
        <f>P218/SUMIFS(FinParameters!$H$8:$H$39,FinParameters!$B$8:$B$39,Financials!$E218,FinParameters!$C$8:$C$39,Financials!$F218)</f>
        <v>8625611.8516369555</v>
      </c>
      <c r="R218" s="73">
        <f t="shared" si="63"/>
        <v>-37259719.48089575</v>
      </c>
      <c r="S218" s="12">
        <f t="shared" si="52"/>
        <v>-0.55251974410154114</v>
      </c>
      <c r="T218" s="114">
        <f t="shared" si="53"/>
        <v>-26039866.735791288</v>
      </c>
      <c r="U218" s="73">
        <f>T218/SUMIFS(FinParameters!$L$8:$L$39,FinParameters!$B$8:$B$39,Financials!$E218,FinParameters!$C$8:$C$39,Financials!$F218)</f>
        <v>-19362096.157193184</v>
      </c>
      <c r="V218" s="73">
        <f t="shared" si="54"/>
        <v>-19362096.157193184</v>
      </c>
      <c r="W218" s="12"/>
      <c r="X218" s="73">
        <f t="shared" si="55"/>
        <v>4136410.195503125</v>
      </c>
      <c r="Y218" s="73">
        <f t="shared" si="56"/>
        <v>-10736484.305556228</v>
      </c>
      <c r="Z218" s="73">
        <f t="shared" si="56"/>
        <v>-56621815.638088934</v>
      </c>
      <c r="AA218" s="12">
        <f t="shared" si="57"/>
        <v>-0.83963785886692432</v>
      </c>
      <c r="AB218" s="114">
        <f t="shared" si="58"/>
        <v>86420208.297223672</v>
      </c>
      <c r="AC218" s="73">
        <f>AB218/SUMIFS(FinParameters!$L$8:$L$39,FinParameters!$B$8:$B$39,Financials!$E218,FinParameters!$C$8:$C$39,Financials!$F218)</f>
        <v>64258254.466242075</v>
      </c>
      <c r="AD218" s="73">
        <f t="shared" si="59"/>
        <v>64258254.466242075</v>
      </c>
      <c r="AE218" s="12"/>
      <c r="AF218" s="73">
        <f t="shared" si="60"/>
        <v>90556618.492726803</v>
      </c>
      <c r="AG218" s="73">
        <f t="shared" si="61"/>
        <v>53521770.160685845</v>
      </c>
      <c r="AH218" s="73">
        <f t="shared" si="61"/>
        <v>7636438.8281531408</v>
      </c>
      <c r="AI218" s="12">
        <f t="shared" si="62"/>
        <v>0.11323980121057024</v>
      </c>
      <c r="AL218" s="73">
        <f>Summary!G218</f>
        <v>-7216756.7998139542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10231441.179148108</v>
      </c>
      <c r="AN218" s="20">
        <f>Summary!I218</f>
        <v>4165533.078727765</v>
      </c>
      <c r="AP218" s="12">
        <v>1</v>
      </c>
    </row>
    <row r="219" spans="1:42" x14ac:dyDescent="0.3">
      <c r="A219">
        <v>215</v>
      </c>
      <c r="B219" t="str">
        <f>Summary!B219</f>
        <v>MarinusPortlandSnowy</v>
      </c>
      <c r="C219" t="str">
        <f>Summary!C219</f>
        <v>Wind</v>
      </c>
      <c r="D219" s="104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-72716310.549564496</v>
      </c>
      <c r="H219" s="73">
        <f>SUMIFS(AM$5:AM219,$F$5:$F219,$F219,$D$5:$D219,$D219)</f>
        <v>180357490.68023372</v>
      </c>
      <c r="I219" s="20">
        <f>SUMIFS(AN$5:AN219,$F$5:$F219,$F219,$D$5:$D219,$D219)</f>
        <v>24964561.205854192</v>
      </c>
      <c r="J219" s="73">
        <f t="shared" si="48"/>
        <v>24964561.205854192</v>
      </c>
      <c r="K219" s="73">
        <f t="shared" si="49"/>
        <v>-47751749.343710303</v>
      </c>
      <c r="L219" s="73">
        <f t="shared" si="50"/>
        <v>132605741.33652341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12930347.99663646</v>
      </c>
      <c r="Q219" s="73">
        <f>P219/SUMIFS(FinParameters!$H$8:$H$39,FinParameters!$B$8:$B$39,Financials!$E219,FinParameters!$C$8:$C$39,Financials!$F219)</f>
        <v>3696021.3209706065</v>
      </c>
      <c r="R219" s="73">
        <f t="shared" si="63"/>
        <v>-54505648.415553704</v>
      </c>
      <c r="S219" s="12">
        <f t="shared" si="52"/>
        <v>-0.80825747843033158</v>
      </c>
      <c r="T219" s="114">
        <f t="shared" si="53"/>
        <v>-72716310.549564496</v>
      </c>
      <c r="U219" s="73">
        <f>T219/SUMIFS(FinParameters!$L$8:$L$39,FinParameters!$B$8:$B$39,Financials!$E219,FinParameters!$C$8:$C$39,Financials!$F219)</f>
        <v>-54068640.647910945</v>
      </c>
      <c r="V219" s="73">
        <f t="shared" si="54"/>
        <v>-54068640.647910945</v>
      </c>
      <c r="W219" s="12"/>
      <c r="X219" s="73">
        <f t="shared" si="55"/>
        <v>-59785962.552928038</v>
      </c>
      <c r="Y219" s="73">
        <f t="shared" si="56"/>
        <v>-50372619.326940335</v>
      </c>
      <c r="Z219" s="73">
        <f t="shared" si="56"/>
        <v>-108574289.06346464</v>
      </c>
      <c r="AA219" s="12">
        <f t="shared" si="57"/>
        <v>-1.61003462304945</v>
      </c>
      <c r="AB219" s="114">
        <f t="shared" si="58"/>
        <v>180357490.68023372</v>
      </c>
      <c r="AC219" s="73">
        <f>AB219/SUMIFS(FinParameters!$L$8:$L$39,FinParameters!$B$8:$B$39,Financials!$E219,FinParameters!$C$8:$C$39,Financials!$F219)</f>
        <v>134105873.60729219</v>
      </c>
      <c r="AD219" s="73">
        <f t="shared" si="59"/>
        <v>134105873.60729219</v>
      </c>
      <c r="AE219" s="12"/>
      <c r="AF219" s="73">
        <f t="shared" si="60"/>
        <v>120571528.12730569</v>
      </c>
      <c r="AG219" s="73">
        <f t="shared" si="61"/>
        <v>83733254.280351847</v>
      </c>
      <c r="AH219" s="73">
        <f t="shared" si="61"/>
        <v>25531584.543827549</v>
      </c>
      <c r="AI219" s="12">
        <f t="shared" si="62"/>
        <v>0.37860469040555761</v>
      </c>
      <c r="AL219" s="73">
        <f>Summary!G219</f>
        <v>-10853063.952015979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21517633.084261045</v>
      </c>
      <c r="AN219" s="20">
        <f>Summary!I219</f>
        <v>2927802.0785712805</v>
      </c>
      <c r="AP219" s="12">
        <v>1</v>
      </c>
    </row>
    <row r="220" spans="1:42" x14ac:dyDescent="0.3">
      <c r="A220">
        <v>216</v>
      </c>
      <c r="B220" t="str">
        <f>Summary!B220</f>
        <v>MarinusPortlandSnowy</v>
      </c>
      <c r="C220" t="str">
        <f>Summary!C220</f>
        <v>Wind</v>
      </c>
      <c r="D220" s="104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45750937.831107154</v>
      </c>
      <c r="H220" s="73">
        <f>SUMIFS(AM$5:AM220,$F$5:$F220,$F220,$D$5:$D220,$D220)</f>
        <v>-2572205.9268546873</v>
      </c>
      <c r="I220" s="20">
        <f>SUMIFS(AN$5:AN220,$F$5:$F220,$F220,$D$5:$D220,$D220)</f>
        <v>63646036.657054618</v>
      </c>
      <c r="J220" s="73">
        <f t="shared" si="48"/>
        <v>63646036.657054618</v>
      </c>
      <c r="K220" s="73">
        <f t="shared" si="49"/>
        <v>109396974.48816177</v>
      </c>
      <c r="L220" s="73">
        <f t="shared" si="50"/>
        <v>106824768.56130709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51611823.447836883</v>
      </c>
      <c r="Q220" s="73">
        <f>P220/SUMIFS(FinParameters!$H$8:$H$39,FinParameters!$B$8:$B$39,Financials!$E220,FinParameters!$C$8:$C$39,Financials!$F220)</f>
        <v>14752766.122535706</v>
      </c>
      <c r="R220" s="73">
        <f t="shared" si="63"/>
        <v>-15824172.964353276</v>
      </c>
      <c r="S220" s="12">
        <f t="shared" si="52"/>
        <v>-0.23465469194865785</v>
      </c>
      <c r="T220" s="114">
        <f t="shared" si="53"/>
        <v>45750937.831107154</v>
      </c>
      <c r="U220" s="73">
        <f>T220/SUMIFS(FinParameters!$L$8:$L$39,FinParameters!$B$8:$B$39,Financials!$E220,FinParameters!$C$8:$C$39,Financials!$F220)</f>
        <v>34018379.070661776</v>
      </c>
      <c r="V220" s="73">
        <f t="shared" si="54"/>
        <v>34018379.070661776</v>
      </c>
      <c r="W220" s="12"/>
      <c r="X220" s="73">
        <f t="shared" si="55"/>
        <v>97362761.278944045</v>
      </c>
      <c r="Y220" s="73">
        <f t="shared" si="56"/>
        <v>48771145.193197481</v>
      </c>
      <c r="Z220" s="73">
        <f t="shared" si="56"/>
        <v>18194206.106308497</v>
      </c>
      <c r="AA220" s="12">
        <f t="shared" si="57"/>
        <v>0.26979961851678963</v>
      </c>
      <c r="AB220" s="114">
        <f t="shared" si="58"/>
        <v>-2572205.9268546873</v>
      </c>
      <c r="AC220" s="73">
        <f>AB220/SUMIFS(FinParameters!$L$8:$L$39,FinParameters!$B$8:$B$39,Financials!$E220,FinParameters!$C$8:$C$39,Financials!$F220)</f>
        <v>-1912578.8544612254</v>
      </c>
      <c r="AD220" s="73">
        <f t="shared" si="59"/>
        <v>-1912578.8544612254</v>
      </c>
      <c r="AE220" s="12"/>
      <c r="AF220" s="73">
        <f t="shared" si="60"/>
        <v>94790555.35208936</v>
      </c>
      <c r="AG220" s="73">
        <f t="shared" si="61"/>
        <v>46858566.338736258</v>
      </c>
      <c r="AH220" s="73">
        <f t="shared" si="61"/>
        <v>16281627.251847273</v>
      </c>
      <c r="AI220" s="12">
        <f t="shared" si="62"/>
        <v>0.24143822465866469</v>
      </c>
      <c r="AL220" s="73">
        <f>Summary!G220</f>
        <v>-929710.80859305861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-363395.02348489856</v>
      </c>
      <c r="AN220" s="20">
        <f>Summary!I220</f>
        <v>6028690.2575517641</v>
      </c>
      <c r="AP220" s="12">
        <v>1</v>
      </c>
    </row>
    <row r="221" spans="1:42" x14ac:dyDescent="0.3">
      <c r="A221">
        <v>217</v>
      </c>
      <c r="B221" t="str">
        <f>Summary!B221</f>
        <v>MarinusPortlandSnowy</v>
      </c>
      <c r="C221" t="str">
        <f>Summary!C221</f>
        <v>Wind</v>
      </c>
      <c r="D221" s="104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257107664.13309076</v>
      </c>
      <c r="H221" s="73">
        <f>SUMIFS(AM$5:AM221,$F$5:$F221,$F221,$D$5:$D221,$D221)</f>
        <v>-248161536.02545685</v>
      </c>
      <c r="I221" s="20">
        <f>SUMIFS(AN$5:AN221,$F$5:$F221,$F221,$D$5:$D221,$D221)</f>
        <v>130916705.5662134</v>
      </c>
      <c r="J221" s="73">
        <f t="shared" si="48"/>
        <v>130916705.5662134</v>
      </c>
      <c r="K221" s="73">
        <f t="shared" si="49"/>
        <v>388024369.69930416</v>
      </c>
      <c r="L221" s="73">
        <f t="shared" si="50"/>
        <v>139862833.67384732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117792887.02676523</v>
      </c>
      <c r="Q221" s="73">
        <f>P221/SUMIFS(FinParameters!$H$8:$H$39,FinParameters!$B$8:$B$39,Financials!$E221,FinParameters!$C$8:$C$39,Financials!$F221)</f>
        <v>30333347.606818635</v>
      </c>
      <c r="R221" s="73">
        <f t="shared" si="63"/>
        <v>49323680.161833048</v>
      </c>
      <c r="S221" s="12">
        <f t="shared" si="52"/>
        <v>0.72037755978585927</v>
      </c>
      <c r="T221" s="114">
        <f t="shared" si="53"/>
        <v>257107664.13309076</v>
      </c>
      <c r="U221" s="73">
        <f>T221/SUMIFS(FinParameters!$L$8:$L$39,FinParameters!$B$8:$B$39,Financials!$E221,FinParameters!$C$8:$C$39,Financials!$F221)</f>
        <v>186511138.29893881</v>
      </c>
      <c r="V221" s="73">
        <f t="shared" si="54"/>
        <v>186511138.29893881</v>
      </c>
      <c r="W221" s="12"/>
      <c r="X221" s="73">
        <f t="shared" si="55"/>
        <v>374900551.15985596</v>
      </c>
      <c r="Y221" s="73">
        <f t="shared" si="56"/>
        <v>216844485.90575746</v>
      </c>
      <c r="Z221" s="73">
        <f t="shared" si="56"/>
        <v>235834818.46077186</v>
      </c>
      <c r="AA221" s="12">
        <f t="shared" si="57"/>
        <v>3.4443924394508971</v>
      </c>
      <c r="AB221" s="114">
        <f t="shared" si="58"/>
        <v>-248161536.02545685</v>
      </c>
      <c r="AC221" s="73">
        <f>AB221/SUMIFS(FinParameters!$L$8:$L$39,FinParameters!$B$8:$B$39,Financials!$E221,FinParameters!$C$8:$C$39,Financials!$F221)</f>
        <v>-180021434.68645057</v>
      </c>
      <c r="AD221" s="73">
        <f t="shared" si="59"/>
        <v>-180021434.68645057</v>
      </c>
      <c r="AE221" s="12"/>
      <c r="AF221" s="73">
        <f t="shared" si="60"/>
        <v>126739015.13439912</v>
      </c>
      <c r="AG221" s="73">
        <f t="shared" si="61"/>
        <v>36823051.219306886</v>
      </c>
      <c r="AH221" s="73">
        <f t="shared" si="61"/>
        <v>55813383.774321288</v>
      </c>
      <c r="AI221" s="12">
        <f t="shared" si="62"/>
        <v>0.8151603666802103</v>
      </c>
      <c r="AL221" s="73">
        <f>Summary!G221</f>
        <v>17113337.361717846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-25537091.898744013</v>
      </c>
      <c r="AN221" s="20">
        <f>Summary!I221</f>
        <v>10924107.796573527</v>
      </c>
      <c r="AP221" s="12">
        <v>1</v>
      </c>
    </row>
    <row r="222" spans="1:42" x14ac:dyDescent="0.3">
      <c r="A222">
        <v>218</v>
      </c>
      <c r="B222" t="str">
        <f>Summary!B222</f>
        <v>MarinusPortlandSnowy</v>
      </c>
      <c r="C222" t="str">
        <f>Summary!C222</f>
        <v>Wind</v>
      </c>
      <c r="D222" s="104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146726873.45033357</v>
      </c>
      <c r="H222" s="73">
        <f>SUMIFS(AM$5:AM222,$F$5:$F222,$F222,$D$5:$D222,$D222)</f>
        <v>-110163868.63293831</v>
      </c>
      <c r="I222" s="20">
        <f>SUMIFS(AN$5:AN222,$F$5:$F222,$F222,$D$5:$D222,$D222)</f>
        <v>95352555.891182378</v>
      </c>
      <c r="J222" s="73">
        <f t="shared" si="48"/>
        <v>95352555.891182378</v>
      </c>
      <c r="K222" s="73">
        <f t="shared" si="49"/>
        <v>242079429.34151596</v>
      </c>
      <c r="L222" s="73">
        <f t="shared" si="50"/>
        <v>131915560.70857763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82228737.351734206</v>
      </c>
      <c r="Q222" s="73">
        <f>P222/SUMIFS(FinParameters!$H$8:$H$39,FinParameters!$B$8:$B$39,Financials!$E222,FinParameters!$C$8:$C$39,Financials!$F222)</f>
        <v>21175072.080483001</v>
      </c>
      <c r="R222" s="73">
        <f t="shared" si="63"/>
        <v>13759530.486802027</v>
      </c>
      <c r="S222" s="12">
        <f t="shared" si="52"/>
        <v>0.20095939644729893</v>
      </c>
      <c r="T222" s="114">
        <f t="shared" si="53"/>
        <v>146726873.45033357</v>
      </c>
      <c r="U222" s="73">
        <f>T222/SUMIFS(FinParameters!$L$8:$L$39,FinParameters!$B$8:$B$39,Financials!$E222,FinParameters!$C$8:$C$39,Financials!$F222)</f>
        <v>106438663.65687197</v>
      </c>
      <c r="V222" s="73">
        <f t="shared" si="54"/>
        <v>106438663.65687197</v>
      </c>
      <c r="W222" s="12"/>
      <c r="X222" s="73">
        <f t="shared" si="55"/>
        <v>228955610.80206779</v>
      </c>
      <c r="Y222" s="73">
        <f t="shared" si="56"/>
        <v>127613735.73735498</v>
      </c>
      <c r="Z222" s="73">
        <f t="shared" si="56"/>
        <v>120198194.143674</v>
      </c>
      <c r="AA222" s="12">
        <f t="shared" si="57"/>
        <v>1.755507324347813</v>
      </c>
      <c r="AB222" s="114">
        <f t="shared" si="58"/>
        <v>-110163868.63293831</v>
      </c>
      <c r="AC222" s="73">
        <f>AB222/SUMIFS(FinParameters!$L$8:$L$39,FinParameters!$B$8:$B$39,Financials!$E222,FinParameters!$C$8:$C$39,Financials!$F222)</f>
        <v>-79915114.967199579</v>
      </c>
      <c r="AD222" s="73">
        <f t="shared" si="59"/>
        <v>-79915114.967199579</v>
      </c>
      <c r="AE222" s="12"/>
      <c r="AF222" s="73">
        <f t="shared" si="60"/>
        <v>118791742.16912948</v>
      </c>
      <c r="AG222" s="73">
        <f t="shared" si="61"/>
        <v>47698620.7701554</v>
      </c>
      <c r="AH222" s="73">
        <f t="shared" si="61"/>
        <v>40283079.176474422</v>
      </c>
      <c r="AI222" s="12">
        <f t="shared" si="62"/>
        <v>0.58833862725969699</v>
      </c>
      <c r="AL222" s="73">
        <f>Summary!G222</f>
        <v>8054333.3561030924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-11995801.867274513</v>
      </c>
      <c r="AN222" s="20">
        <f>Summary!I222</f>
        <v>8311349.4138734881</v>
      </c>
      <c r="AP222" s="12">
        <v>1</v>
      </c>
    </row>
    <row r="223" spans="1:42" x14ac:dyDescent="0.3">
      <c r="A223">
        <v>219</v>
      </c>
      <c r="B223" t="str">
        <f>Summary!B223</f>
        <v>MarinusPortlandSnowy</v>
      </c>
      <c r="C223" t="str">
        <f>Summary!C223</f>
        <v>Wind</v>
      </c>
      <c r="D223" s="104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83369923.950451717</v>
      </c>
      <c r="H223" s="73">
        <f>SUMIFS(AM$5:AM223,$F$5:$F223,$F223,$D$5:$D223,$D223)</f>
        <v>-45715502.132533595</v>
      </c>
      <c r="I223" s="20">
        <f>SUMIFS(AN$5:AN223,$F$5:$F223,$F223,$D$5:$D223,$D223)</f>
        <v>80191889.24157083</v>
      </c>
      <c r="J223" s="73">
        <f t="shared" si="48"/>
        <v>80191889.24157083</v>
      </c>
      <c r="K223" s="73">
        <f t="shared" si="49"/>
        <v>163561813.19202256</v>
      </c>
      <c r="L223" s="73">
        <f t="shared" si="50"/>
        <v>117846311.05948895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67068070.702122658</v>
      </c>
      <c r="Q223" s="73">
        <f>P223/SUMIFS(FinParameters!$H$8:$H$39,FinParameters!$B$8:$B$39,Financials!$E223,FinParameters!$C$8:$C$39,Financials!$F223)</f>
        <v>17270984.295205478</v>
      </c>
      <c r="R223" s="73">
        <f t="shared" si="63"/>
        <v>-1401136.16280952</v>
      </c>
      <c r="S223" s="12">
        <f t="shared" si="52"/>
        <v>-2.0463741687172059E-2</v>
      </c>
      <c r="T223" s="114">
        <f t="shared" si="53"/>
        <v>83369923.950451717</v>
      </c>
      <c r="U223" s="73">
        <f>T223/SUMIFS(FinParameters!$L$8:$L$39,FinParameters!$B$8:$B$39,Financials!$E223,FinParameters!$C$8:$C$39,Financials!$F223)</f>
        <v>60478241.550378732</v>
      </c>
      <c r="V223" s="73">
        <f t="shared" si="54"/>
        <v>60478241.550378732</v>
      </c>
      <c r="W223" s="12"/>
      <c r="X223" s="73">
        <f t="shared" si="55"/>
        <v>150437994.65257439</v>
      </c>
      <c r="Y223" s="73">
        <f t="shared" si="56"/>
        <v>77749225.845584214</v>
      </c>
      <c r="Z223" s="73">
        <f t="shared" si="56"/>
        <v>59077105.387569211</v>
      </c>
      <c r="AA223" s="12">
        <f t="shared" si="57"/>
        <v>0.86282736565226215</v>
      </c>
      <c r="AB223" s="114">
        <f t="shared" si="58"/>
        <v>-45715502.132533595</v>
      </c>
      <c r="AC223" s="73">
        <f>AB223/SUMIFS(FinParameters!$L$8:$L$39,FinParameters!$B$8:$B$39,Financials!$E223,FinParameters!$C$8:$C$39,Financials!$F223)</f>
        <v>-33162956.730191916</v>
      </c>
      <c r="AD223" s="73">
        <f t="shared" si="59"/>
        <v>-33162956.730191916</v>
      </c>
      <c r="AE223" s="12"/>
      <c r="AF223" s="73">
        <f t="shared" si="60"/>
        <v>104722492.5200408</v>
      </c>
      <c r="AG223" s="73">
        <f t="shared" si="61"/>
        <v>44586269.115392298</v>
      </c>
      <c r="AH223" s="73">
        <f t="shared" si="61"/>
        <v>25914148.657377295</v>
      </c>
      <c r="AI223" s="12">
        <f t="shared" si="62"/>
        <v>0.37847887895791771</v>
      </c>
      <c r="AL223" s="73">
        <f>Summary!G223</f>
        <v>3985336.6880809213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-4988841.4655431844</v>
      </c>
      <c r="AN223" s="20">
        <f>Summary!I223</f>
        <v>7281186.5263175229</v>
      </c>
      <c r="AP223" s="12">
        <v>1</v>
      </c>
    </row>
    <row r="224" spans="1:42" x14ac:dyDescent="0.3">
      <c r="A224">
        <v>220</v>
      </c>
      <c r="B224" t="str">
        <f>Summary!B224</f>
        <v>MarinusPortlandSnowy</v>
      </c>
      <c r="C224" t="str">
        <f>Summary!C224</f>
        <v>Wind</v>
      </c>
      <c r="D224" s="104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39021344.76544518</v>
      </c>
      <c r="H224" s="73">
        <f>SUMIFS(AM$5:AM224,$F$5:$F224,$F224,$D$5:$D224,$D224)</f>
        <v>21629.630715649393</v>
      </c>
      <c r="I224" s="20">
        <f>SUMIFS(AN$5:AN224,$F$5:$F224,$F224,$D$5:$D224,$D224)</f>
        <v>69524777.135770187</v>
      </c>
      <c r="J224" s="73">
        <f t="shared" si="48"/>
        <v>69524777.135770187</v>
      </c>
      <c r="K224" s="73">
        <f t="shared" si="49"/>
        <v>108546121.90121537</v>
      </c>
      <c r="L224" s="73">
        <f t="shared" si="50"/>
        <v>108567751.53193101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56400958.596322015</v>
      </c>
      <c r="Q224" s="73">
        <f>P224/SUMIFS(FinParameters!$H$8:$H$39,FinParameters!$B$8:$B$39,Financials!$E224,FinParameters!$C$8:$C$39,Financials!$F224)</f>
        <v>14524050.862861369</v>
      </c>
      <c r="R224" s="73">
        <f t="shared" si="63"/>
        <v>-12068248.268610165</v>
      </c>
      <c r="S224" s="12">
        <f t="shared" si="52"/>
        <v>-0.17625804096748124</v>
      </c>
      <c r="T224" s="114">
        <f t="shared" si="53"/>
        <v>39021344.76544518</v>
      </c>
      <c r="U224" s="73">
        <f>T224/SUMIFS(FinParameters!$L$8:$L$39,FinParameters!$B$8:$B$39,Financials!$E224,FinParameters!$C$8:$C$39,Financials!$F224)</f>
        <v>28306878.578271918</v>
      </c>
      <c r="V224" s="73">
        <f t="shared" si="54"/>
        <v>28306878.578271918</v>
      </c>
      <c r="W224" s="12"/>
      <c r="X224" s="73">
        <f t="shared" si="55"/>
        <v>95422303.361767203</v>
      </c>
      <c r="Y224" s="73">
        <f t="shared" si="56"/>
        <v>42830929.441133291</v>
      </c>
      <c r="Z224" s="73">
        <f t="shared" si="56"/>
        <v>16238630.309661753</v>
      </c>
      <c r="AA224" s="12">
        <f t="shared" si="57"/>
        <v>0.23716691127582901</v>
      </c>
      <c r="AB224" s="114">
        <f t="shared" si="58"/>
        <v>21629.630715649393</v>
      </c>
      <c r="AC224" s="73">
        <f>AB224/SUMIFS(FinParameters!$L$8:$L$39,FinParameters!$B$8:$B$39,Financials!$E224,FinParameters!$C$8:$C$39,Financials!$F224)</f>
        <v>15690.574839002807</v>
      </c>
      <c r="AD224" s="73">
        <f t="shared" si="59"/>
        <v>15690.574839002807</v>
      </c>
      <c r="AE224" s="12"/>
      <c r="AF224" s="73">
        <f t="shared" si="60"/>
        <v>95443932.992482856</v>
      </c>
      <c r="AG224" s="73">
        <f t="shared" si="61"/>
        <v>42846620.015972294</v>
      </c>
      <c r="AH224" s="73">
        <f t="shared" si="61"/>
        <v>16254320.884500757</v>
      </c>
      <c r="AI224" s="12">
        <f t="shared" si="62"/>
        <v>0.23739607377905408</v>
      </c>
      <c r="AL224" s="73">
        <f>Summary!G224</f>
        <v>679460.58116918115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55656.923623514631</v>
      </c>
      <c r="AN224" s="20">
        <f>Summary!I224</f>
        <v>6422957.5849771425</v>
      </c>
      <c r="AP224" s="12">
        <v>1</v>
      </c>
    </row>
    <row r="225" spans="1:42" x14ac:dyDescent="0.3">
      <c r="A225">
        <v>221</v>
      </c>
      <c r="B225" t="str">
        <f>Summary!B225</f>
        <v>MarinusPortlandSnowy</v>
      </c>
      <c r="C225" t="str">
        <f>Summary!C225</f>
        <v>Wind</v>
      </c>
      <c r="D225" s="104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5111093.4001711709</v>
      </c>
      <c r="H225" s="73">
        <f>SUMIFS(AM$5:AM225,$F$5:$F225,$F225,$D$5:$D225,$D225)</f>
        <v>42314100.945557587</v>
      </c>
      <c r="I225" s="20">
        <f>SUMIFS(AN$5:AN225,$F$5:$F225,$F225,$D$5:$D225,$D225)</f>
        <v>59168665.401947528</v>
      </c>
      <c r="J225" s="73">
        <f t="shared" si="48"/>
        <v>59168665.401947528</v>
      </c>
      <c r="K225" s="73">
        <f t="shared" si="49"/>
        <v>64279758.802118696</v>
      </c>
      <c r="L225" s="73">
        <f t="shared" si="50"/>
        <v>106593859.74767628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46044846.862499356</v>
      </c>
      <c r="Q225" s="73">
        <f>P225/SUMIFS(FinParameters!$H$8:$H$39,FinParameters!$B$8:$B$39,Financials!$E225,FinParameters!$C$8:$C$39,Financials!$F225)</f>
        <v>11857204.459769838</v>
      </c>
      <c r="R225" s="73">
        <f t="shared" si="63"/>
        <v>-22424360.002432823</v>
      </c>
      <c r="S225" s="12">
        <f t="shared" si="52"/>
        <v>-0.32751014695801728</v>
      </c>
      <c r="T225" s="114">
        <f t="shared" si="53"/>
        <v>5111093.4001711709</v>
      </c>
      <c r="U225" s="73">
        <f>T225/SUMIFS(FinParameters!$L$8:$L$39,FinParameters!$B$8:$B$39,Financials!$E225,FinParameters!$C$8:$C$39,Financials!$F225)</f>
        <v>3707691.2943546451</v>
      </c>
      <c r="V225" s="73">
        <f t="shared" si="54"/>
        <v>3707691.2943546451</v>
      </c>
      <c r="W225" s="12"/>
      <c r="X225" s="73">
        <f t="shared" si="55"/>
        <v>51155940.262670517</v>
      </c>
      <c r="Y225" s="73">
        <f t="shared" si="56"/>
        <v>15564895.754124483</v>
      </c>
      <c r="Z225" s="73">
        <f t="shared" si="56"/>
        <v>-18716668.70807818</v>
      </c>
      <c r="AA225" s="12">
        <f t="shared" si="57"/>
        <v>-0.27335892388822575</v>
      </c>
      <c r="AB225" s="114">
        <f t="shared" si="58"/>
        <v>42314100.945557587</v>
      </c>
      <c r="AC225" s="73">
        <f>AB225/SUMIFS(FinParameters!$L$8:$L$39,FinParameters!$B$8:$B$39,Financials!$E225,FinParameters!$C$8:$C$39,Financials!$F225)</f>
        <v>30695511.003385957</v>
      </c>
      <c r="AD225" s="73">
        <f t="shared" si="59"/>
        <v>30695511.003385957</v>
      </c>
      <c r="AE225" s="12"/>
      <c r="AF225" s="73">
        <f t="shared" si="60"/>
        <v>93470041.208228111</v>
      </c>
      <c r="AG225" s="73">
        <f t="shared" si="61"/>
        <v>46260406.757510439</v>
      </c>
      <c r="AH225" s="73">
        <f t="shared" si="61"/>
        <v>11978842.295307778</v>
      </c>
      <c r="AI225" s="12">
        <f t="shared" si="62"/>
        <v>0.17495225728170327</v>
      </c>
      <c r="AL225" s="73">
        <f>Summary!G225</f>
        <v>-2931201.9487718446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5261644.3166585928</v>
      </c>
      <c r="AN225" s="20">
        <f>Summary!I225</f>
        <v>5451594.5912780128</v>
      </c>
      <c r="AP225" s="12">
        <v>1</v>
      </c>
    </row>
    <row r="226" spans="1:42" x14ac:dyDescent="0.3">
      <c r="A226">
        <v>222</v>
      </c>
      <c r="B226" t="str">
        <f>Summary!B226</f>
        <v>MarinusPortlandSnowy</v>
      </c>
      <c r="C226" t="str">
        <f>Summary!C226</f>
        <v>Wind</v>
      </c>
      <c r="D226" s="104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-32950943.514608938</v>
      </c>
      <c r="H226" s="73">
        <f>SUMIFS(AM$5:AM226,$F$5:$F226,$F226,$D$5:$D226,$D226)</f>
        <v>98770566.219946578</v>
      </c>
      <c r="I226" s="20">
        <f>SUMIFS(AN$5:AN226,$F$5:$F226,$F226,$D$5:$D226,$D226)</f>
        <v>46481793.352203213</v>
      </c>
      <c r="J226" s="73">
        <f t="shared" si="48"/>
        <v>46481793.352203213</v>
      </c>
      <c r="K226" s="73">
        <f t="shared" si="49"/>
        <v>13530849.837594274</v>
      </c>
      <c r="L226" s="73">
        <f t="shared" si="50"/>
        <v>112301416.05754086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33357974.812755037</v>
      </c>
      <c r="Q226" s="73">
        <f>P226/SUMIFS(FinParameters!$H$8:$H$39,FinParameters!$B$8:$B$39,Financials!$E226,FinParameters!$C$8:$C$39,Financials!$F226)</f>
        <v>8590154.0491564814</v>
      </c>
      <c r="R226" s="73">
        <f t="shared" si="63"/>
        <v>-35111232.052177146</v>
      </c>
      <c r="S226" s="12">
        <f t="shared" si="52"/>
        <v>-0.51280325360625778</v>
      </c>
      <c r="T226" s="114">
        <f t="shared" si="53"/>
        <v>-32950943.514608938</v>
      </c>
      <c r="U226" s="73">
        <f>T226/SUMIFS(FinParameters!$L$8:$L$39,FinParameters!$B$8:$B$39,Financials!$E226,FinParameters!$C$8:$C$39,Financials!$F226)</f>
        <v>-23903285.822520021</v>
      </c>
      <c r="V226" s="73">
        <f t="shared" si="54"/>
        <v>-23903285.822520021</v>
      </c>
      <c r="W226" s="12"/>
      <c r="X226" s="73">
        <f t="shared" si="55"/>
        <v>407031.29814609885</v>
      </c>
      <c r="Y226" s="73">
        <f t="shared" si="56"/>
        <v>-15313131.77336354</v>
      </c>
      <c r="Z226" s="73">
        <f t="shared" si="56"/>
        <v>-59014517.874697164</v>
      </c>
      <c r="AA226" s="12">
        <f t="shared" si="57"/>
        <v>-0.86191326841442617</v>
      </c>
      <c r="AB226" s="114">
        <f t="shared" si="58"/>
        <v>98770566.219946578</v>
      </c>
      <c r="AC226" s="73">
        <f>AB226/SUMIFS(FinParameters!$L$8:$L$39,FinParameters!$B$8:$B$39,Financials!$E226,FinParameters!$C$8:$C$39,Financials!$F226)</f>
        <v>71650181.250827953</v>
      </c>
      <c r="AD226" s="73">
        <f t="shared" si="59"/>
        <v>71650181.250827953</v>
      </c>
      <c r="AE226" s="12"/>
      <c r="AF226" s="73">
        <f t="shared" si="60"/>
        <v>99177597.518092677</v>
      </c>
      <c r="AG226" s="73">
        <f t="shared" si="61"/>
        <v>56337049.477464415</v>
      </c>
      <c r="AH226" s="73">
        <f t="shared" si="61"/>
        <v>12635663.37613079</v>
      </c>
      <c r="AI226" s="12">
        <f t="shared" si="62"/>
        <v>0.184545198559944</v>
      </c>
      <c r="AL226" s="73">
        <f>Summary!G226</f>
        <v>-6911076.7788176509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12350357.922722911</v>
      </c>
      <c r="AN226" s="20">
        <f>Summary!I226</f>
        <v>4271303.2116910676</v>
      </c>
      <c r="AP226" s="12">
        <v>1</v>
      </c>
    </row>
    <row r="227" spans="1:42" x14ac:dyDescent="0.3">
      <c r="A227">
        <v>223</v>
      </c>
      <c r="B227" t="str">
        <f>Summary!B227</f>
        <v>MarinusPortlandSnowy</v>
      </c>
      <c r="C227" t="str">
        <f>Summary!C227</f>
        <v>Wind</v>
      </c>
      <c r="D227" s="104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-84487363.647317916</v>
      </c>
      <c r="H227" s="73">
        <f>SUMIFS(AM$5:AM227,$F$5:$F227,$F227,$D$5:$D227,$D227)</f>
        <v>206054604.5808664</v>
      </c>
      <c r="I227" s="20">
        <f>SUMIFS(AN$5:AN227,$F$5:$F227,$F227,$D$5:$D227,$D227)</f>
        <v>27824531.66589791</v>
      </c>
      <c r="J227" s="73">
        <f t="shared" si="48"/>
        <v>27824531.66589791</v>
      </c>
      <c r="K227" s="73">
        <f t="shared" si="49"/>
        <v>-56662831.98142001</v>
      </c>
      <c r="L227" s="73">
        <f t="shared" si="50"/>
        <v>149391772.59944639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14700713.126449734</v>
      </c>
      <c r="Q227" s="73">
        <f>P227/SUMIFS(FinParameters!$H$8:$H$39,FinParameters!$B$8:$B$39,Financials!$E227,FinParameters!$C$8:$C$39,Financials!$F227)</f>
        <v>3785643.1961922939</v>
      </c>
      <c r="R227" s="73">
        <f t="shared" si="63"/>
        <v>-53768493.738482445</v>
      </c>
      <c r="S227" s="12">
        <f t="shared" si="52"/>
        <v>-0.78529453166516838</v>
      </c>
      <c r="T227" s="114">
        <f t="shared" si="53"/>
        <v>-84487363.647317916</v>
      </c>
      <c r="U227" s="73">
        <f>T227/SUMIFS(FinParameters!$L$8:$L$39,FinParameters!$B$8:$B$39,Financials!$E227,FinParameters!$C$8:$C$39,Financials!$F227)</f>
        <v>-61288855.075050063</v>
      </c>
      <c r="V227" s="73">
        <f t="shared" si="54"/>
        <v>-61288855.075050063</v>
      </c>
      <c r="W227" s="12"/>
      <c r="X227" s="73">
        <f t="shared" si="55"/>
        <v>-69786650.520868182</v>
      </c>
      <c r="Y227" s="73">
        <f t="shared" si="56"/>
        <v>-57503211.878857769</v>
      </c>
      <c r="Z227" s="73">
        <f t="shared" si="56"/>
        <v>-115057348.8135325</v>
      </c>
      <c r="AA227" s="12">
        <f t="shared" si="57"/>
        <v>-1.680424735173343</v>
      </c>
      <c r="AB227" s="114">
        <f t="shared" si="58"/>
        <v>206054604.5808664</v>
      </c>
      <c r="AC227" s="73">
        <f>AB227/SUMIFS(FinParameters!$L$8:$L$39,FinParameters!$B$8:$B$39,Financials!$E227,FinParameters!$C$8:$C$39,Financials!$F227)</f>
        <v>149476208.66028023</v>
      </c>
      <c r="AD227" s="73">
        <f t="shared" si="59"/>
        <v>149476208.66028023</v>
      </c>
      <c r="AE227" s="12"/>
      <c r="AF227" s="73">
        <f t="shared" si="60"/>
        <v>136267954.05999821</v>
      </c>
      <c r="AG227" s="73">
        <f t="shared" si="61"/>
        <v>91972996.781422466</v>
      </c>
      <c r="AH227" s="73">
        <f t="shared" si="61"/>
        <v>34418859.846747726</v>
      </c>
      <c r="AI227" s="12">
        <f t="shared" si="62"/>
        <v>0.50269108439718191</v>
      </c>
      <c r="AL227" s="73">
        <f>Summary!G227</f>
        <v>-11771053.097753413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25697113.900632679</v>
      </c>
      <c r="AN227" s="20">
        <f>Summary!I227</f>
        <v>2859970.4600437158</v>
      </c>
      <c r="AP227" s="12">
        <v>1</v>
      </c>
    </row>
    <row r="228" spans="1:42" x14ac:dyDescent="0.3">
      <c r="A228">
        <v>224</v>
      </c>
      <c r="B228" t="str">
        <f>Summary!B228</f>
        <v>MarinusPortlandSnowy</v>
      </c>
      <c r="C228" t="str">
        <f>Summary!C228</f>
        <v>Wind</v>
      </c>
      <c r="D228" s="104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46329086.047124743</v>
      </c>
      <c r="H228" s="73">
        <f>SUMIFS(AM$5:AM228,$F$5:$F228,$F228,$D$5:$D228,$D228)</f>
        <v>-2472849.4366578176</v>
      </c>
      <c r="I228" s="20">
        <f>SUMIFS(AN$5:AN228,$F$5:$F228,$F228,$D$5:$D228,$D228)</f>
        <v>70005112.956379831</v>
      </c>
      <c r="J228" s="73">
        <f t="shared" si="48"/>
        <v>70005112.956379831</v>
      </c>
      <c r="K228" s="73">
        <f t="shared" si="49"/>
        <v>116334199.00350457</v>
      </c>
      <c r="L228" s="73">
        <f t="shared" si="50"/>
        <v>113861349.56684676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56881294.416931659</v>
      </c>
      <c r="Q228" s="73">
        <f>P228/SUMIFS(FinParameters!$H$8:$H$39,FinParameters!$B$8:$B$39,Financials!$E228,FinParameters!$C$8:$C$39,Financials!$F228)</f>
        <v>14647744.184099417</v>
      </c>
      <c r="R228" s="73">
        <f t="shared" si="63"/>
        <v>-11587912.44800052</v>
      </c>
      <c r="S228" s="12">
        <f t="shared" si="52"/>
        <v>-0.16924268556023675</v>
      </c>
      <c r="T228" s="114">
        <f t="shared" si="53"/>
        <v>46329086.047124743</v>
      </c>
      <c r="U228" s="73">
        <f>T228/SUMIFS(FinParameters!$L$8:$L$39,FinParameters!$B$8:$B$39,Financials!$E228,FinParameters!$C$8:$C$39,Financials!$F228)</f>
        <v>33608063.004009858</v>
      </c>
      <c r="V228" s="73">
        <f t="shared" si="54"/>
        <v>33608063.004009858</v>
      </c>
      <c r="W228" s="12"/>
      <c r="X228" s="73">
        <f t="shared" si="55"/>
        <v>103210380.4640564</v>
      </c>
      <c r="Y228" s="73">
        <f t="shared" si="56"/>
        <v>48255807.188109279</v>
      </c>
      <c r="Z228" s="73">
        <f t="shared" si="56"/>
        <v>22020150.556009337</v>
      </c>
      <c r="AA228" s="12">
        <f t="shared" si="57"/>
        <v>0.32160662528847522</v>
      </c>
      <c r="AB228" s="114">
        <f t="shared" si="58"/>
        <v>-2472849.4366578176</v>
      </c>
      <c r="AC228" s="73">
        <f>AB228/SUMIFS(FinParameters!$L$8:$L$39,FinParameters!$B$8:$B$39,Financials!$E228,FinParameters!$C$8:$C$39,Financials!$F228)</f>
        <v>-1793855.3672759966</v>
      </c>
      <c r="AD228" s="73">
        <f t="shared" si="59"/>
        <v>-1793855.3672759966</v>
      </c>
      <c r="AE228" s="12"/>
      <c r="AF228" s="73">
        <f t="shared" si="60"/>
        <v>100737531.02739859</v>
      </c>
      <c r="AG228" s="73">
        <f t="shared" si="61"/>
        <v>46461951.820833281</v>
      </c>
      <c r="AH228" s="73">
        <f t="shared" si="61"/>
        <v>20226295.188733339</v>
      </c>
      <c r="AI228" s="12">
        <f t="shared" si="62"/>
        <v>0.29540717812948153</v>
      </c>
      <c r="AL228" s="73">
        <f>Summary!G228</f>
        <v>578148.21601759188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99356.490196869636</v>
      </c>
      <c r="AN228" s="20">
        <f>Summary!I228</f>
        <v>6359076.299325211</v>
      </c>
      <c r="AP228" s="12">
        <v>1</v>
      </c>
    </row>
    <row r="229" spans="1:42" x14ac:dyDescent="0.3">
      <c r="A229">
        <v>225</v>
      </c>
      <c r="B229" t="str">
        <f>Summary!B229</f>
        <v>MarinusPortlandSnowy</v>
      </c>
      <c r="C229" t="str">
        <f>Summary!C229</f>
        <v>Wind</v>
      </c>
      <c r="D229" s="104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276654758.51025891</v>
      </c>
      <c r="H229" s="73">
        <f>SUMIFS(AM$5:AM229,$F$5:$F229,$F229,$D$5:$D229,$D229)</f>
        <v>-272369017.77970618</v>
      </c>
      <c r="I229" s="20">
        <f>SUMIFS(AN$5:AN229,$F$5:$F229,$F229,$D$5:$D229,$D229)</f>
        <v>142227162.44658557</v>
      </c>
      <c r="J229" s="73">
        <f t="shared" si="48"/>
        <v>142227162.44658557</v>
      </c>
      <c r="K229" s="73">
        <f t="shared" si="49"/>
        <v>418881920.95684445</v>
      </c>
      <c r="L229" s="73">
        <f t="shared" si="50"/>
        <v>146512903.1771383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127986498.44365118</v>
      </c>
      <c r="Q229" s="73">
        <f>P229/SUMIFS(FinParameters!$H$8:$H$39,FinParameters!$B$8:$B$39,Financials!$E229,FinParameters!$C$8:$C$39,Financials!$F229)</f>
        <v>29692205.280877851</v>
      </c>
      <c r="R229" s="73">
        <f t="shared" si="63"/>
        <v>58665571.602740481</v>
      </c>
      <c r="S229" s="12">
        <f t="shared" si="52"/>
        <v>0.84628948682951222</v>
      </c>
      <c r="T229" s="114">
        <f t="shared" si="53"/>
        <v>276654758.51025891</v>
      </c>
      <c r="U229" s="73">
        <f>T229/SUMIFS(FinParameters!$L$8:$L$39,FinParameters!$B$8:$B$39,Financials!$E229,FinParameters!$C$8:$C$39,Financials!$F229)</f>
        <v>195796096.43411466</v>
      </c>
      <c r="V229" s="73">
        <f t="shared" si="54"/>
        <v>195796096.43411466</v>
      </c>
      <c r="W229" s="12"/>
      <c r="X229" s="73">
        <f t="shared" si="55"/>
        <v>404641256.95391005</v>
      </c>
      <c r="Y229" s="73">
        <f t="shared" si="56"/>
        <v>225488301.71499252</v>
      </c>
      <c r="Z229" s="73">
        <f t="shared" si="56"/>
        <v>254461668.03685516</v>
      </c>
      <c r="AA229" s="12">
        <f t="shared" si="57"/>
        <v>3.670777060163037</v>
      </c>
      <c r="AB229" s="114">
        <f t="shared" si="58"/>
        <v>-272369017.77970618</v>
      </c>
      <c r="AC229" s="73">
        <f>AB229/SUMIFS(FinParameters!$L$8:$L$39,FinParameters!$B$8:$B$39,Financials!$E229,FinParameters!$C$8:$C$39,Financials!$F229)</f>
        <v>-192762961.16512635</v>
      </c>
      <c r="AD229" s="73">
        <f t="shared" si="59"/>
        <v>-192762961.16512635</v>
      </c>
      <c r="AE229" s="12"/>
      <c r="AF229" s="73">
        <f t="shared" si="60"/>
        <v>132272239.17420387</v>
      </c>
      <c r="AG229" s="73">
        <f t="shared" si="61"/>
        <v>32725340.54986617</v>
      </c>
      <c r="AH229" s="73">
        <f t="shared" si="61"/>
        <v>61698706.871728808</v>
      </c>
      <c r="AI229" s="12">
        <f t="shared" si="62"/>
        <v>0.89004445963807377</v>
      </c>
      <c r="AL229" s="73">
        <f>Summary!G229</f>
        <v>19547094.37716816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-24207481.754249346</v>
      </c>
      <c r="AN229" s="20">
        <f>Summary!I229</f>
        <v>11310456.880372178</v>
      </c>
      <c r="AP229" s="12">
        <v>1</v>
      </c>
    </row>
    <row r="230" spans="1:42" x14ac:dyDescent="0.3">
      <c r="A230">
        <v>226</v>
      </c>
      <c r="B230" t="str">
        <f>Summary!B230</f>
        <v>MarinusPortlandSnowy</v>
      </c>
      <c r="C230" t="str">
        <f>Summary!C230</f>
        <v>Wind</v>
      </c>
      <c r="D230" s="104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155505976.06203943</v>
      </c>
      <c r="H230" s="73">
        <f>SUMIFS(AM$5:AM230,$F$5:$F230,$F230,$D$5:$D230,$D230)</f>
        <v>-121538834.21639816</v>
      </c>
      <c r="I230" s="20">
        <f>SUMIFS(AN$5:AN230,$F$5:$F230,$F230,$D$5:$D230,$D230)</f>
        <v>103811998.17811207</v>
      </c>
      <c r="J230" s="73">
        <f t="shared" si="48"/>
        <v>103811998.17811207</v>
      </c>
      <c r="K230" s="73">
        <f t="shared" si="49"/>
        <v>259317974.24015152</v>
      </c>
      <c r="L230" s="73">
        <f t="shared" si="50"/>
        <v>137779140.02375335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89571334.175177693</v>
      </c>
      <c r="Q230" s="73">
        <f>P230/SUMIFS(FinParameters!$H$8:$H$39,FinParameters!$B$8:$B$39,Financials!$E230,FinParameters!$C$8:$C$39,Financials!$F230)</f>
        <v>20780085.977447215</v>
      </c>
      <c r="R230" s="73">
        <f t="shared" si="63"/>
        <v>20250407.334266994</v>
      </c>
      <c r="S230" s="12">
        <f t="shared" si="52"/>
        <v>0.29212545557477942</v>
      </c>
      <c r="T230" s="114">
        <f t="shared" si="53"/>
        <v>155505976.06203943</v>
      </c>
      <c r="U230" s="73">
        <f>T230/SUMIFS(FinParameters!$L$8:$L$39,FinParameters!$B$8:$B$39,Financials!$E230,FinParameters!$C$8:$C$39,Financials!$F230)</f>
        <v>110055808.36230275</v>
      </c>
      <c r="V230" s="73">
        <f t="shared" si="54"/>
        <v>110055808.36230275</v>
      </c>
      <c r="W230" s="12"/>
      <c r="X230" s="73">
        <f t="shared" si="55"/>
        <v>245077310.23721716</v>
      </c>
      <c r="Y230" s="73">
        <f t="shared" si="56"/>
        <v>130835894.33974996</v>
      </c>
      <c r="Z230" s="73">
        <f t="shared" si="56"/>
        <v>130306215.69656974</v>
      </c>
      <c r="AA230" s="12">
        <f t="shared" si="57"/>
        <v>1.879752935150713</v>
      </c>
      <c r="AB230" s="114">
        <f t="shared" si="58"/>
        <v>-121538834.21639816</v>
      </c>
      <c r="AC230" s="73">
        <f>AB230/SUMIFS(FinParameters!$L$8:$L$39,FinParameters!$B$8:$B$39,Financials!$E230,FinParameters!$C$8:$C$39,Financials!$F230)</f>
        <v>-86016338.315906242</v>
      </c>
      <c r="AD230" s="73">
        <f t="shared" si="59"/>
        <v>-86016338.315906242</v>
      </c>
      <c r="AE230" s="12"/>
      <c r="AF230" s="73">
        <f t="shared" si="60"/>
        <v>123538476.02081899</v>
      </c>
      <c r="AG230" s="73">
        <f t="shared" si="61"/>
        <v>44819556.023843721</v>
      </c>
      <c r="AH230" s="73">
        <f t="shared" si="61"/>
        <v>44289877.380663499</v>
      </c>
      <c r="AI230" s="12">
        <f t="shared" si="62"/>
        <v>0.63891063491270594</v>
      </c>
      <c r="AL230" s="73">
        <f>Summary!G230</f>
        <v>8779102.6117058806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-11374965.583459858</v>
      </c>
      <c r="AN230" s="20">
        <f>Summary!I230</f>
        <v>8459442.2869296931</v>
      </c>
      <c r="AP230" s="12">
        <v>1</v>
      </c>
    </row>
    <row r="231" spans="1:42" x14ac:dyDescent="0.3">
      <c r="A231">
        <v>227</v>
      </c>
      <c r="B231" t="str">
        <f>Summary!B231</f>
        <v>MarinusPortlandSnowy</v>
      </c>
      <c r="C231" t="str">
        <f>Summary!C231</f>
        <v>Wind</v>
      </c>
      <c r="D231" s="104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88467371.876857698</v>
      </c>
      <c r="H231" s="73">
        <f>SUMIFS(AM$5:AM231,$F$5:$F231,$F231,$D$5:$D231,$D231)</f>
        <v>-50497266.224728964</v>
      </c>
      <c r="I231" s="20">
        <f>SUMIFS(AN$5:AN231,$F$5:$F231,$F231,$D$5:$D231,$D231)</f>
        <v>87713500.666378126</v>
      </c>
      <c r="J231" s="73">
        <f t="shared" si="48"/>
        <v>87713500.666378126</v>
      </c>
      <c r="K231" s="73">
        <f t="shared" si="49"/>
        <v>176180872.54323584</v>
      </c>
      <c r="L231" s="73">
        <f t="shared" si="50"/>
        <v>125683606.31850687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73472836.663443744</v>
      </c>
      <c r="Q231" s="73">
        <f>P231/SUMIFS(FinParameters!$H$8:$H$39,FinParameters!$B$8:$B$39,Financials!$E231,FinParameters!$C$8:$C$39,Financials!$F231)</f>
        <v>17045317.867961392</v>
      </c>
      <c r="R231" s="73">
        <f t="shared" si="63"/>
        <v>4151909.822533045</v>
      </c>
      <c r="S231" s="12">
        <f t="shared" si="52"/>
        <v>5.9894032173885156E-2</v>
      </c>
      <c r="T231" s="114">
        <f t="shared" si="53"/>
        <v>88467371.876857698</v>
      </c>
      <c r="U231" s="73">
        <f>T231/SUMIFS(FinParameters!$L$8:$L$39,FinParameters!$B$8:$B$39,Financials!$E231,FinParameters!$C$8:$C$39,Financials!$F231)</f>
        <v>62610765.014662117</v>
      </c>
      <c r="V231" s="73">
        <f t="shared" si="54"/>
        <v>62610765.014662117</v>
      </c>
      <c r="W231" s="12"/>
      <c r="X231" s="73">
        <f t="shared" si="55"/>
        <v>161940208.54030147</v>
      </c>
      <c r="Y231" s="73">
        <f t="shared" si="56"/>
        <v>79656082.882623509</v>
      </c>
      <c r="Z231" s="73">
        <f t="shared" si="56"/>
        <v>66762674.837195158</v>
      </c>
      <c r="AA231" s="12">
        <f t="shared" si="57"/>
        <v>0.96309553088367306</v>
      </c>
      <c r="AB231" s="114">
        <f t="shared" si="58"/>
        <v>-50497266.224728964</v>
      </c>
      <c r="AC231" s="73">
        <f>AB231/SUMIFS(FinParameters!$L$8:$L$39,FinParameters!$B$8:$B$39,Financials!$E231,FinParameters!$C$8:$C$39,Financials!$F231)</f>
        <v>-35738288.618771613</v>
      </c>
      <c r="AD231" s="73">
        <f t="shared" si="59"/>
        <v>-35738288.618771613</v>
      </c>
      <c r="AE231" s="12"/>
      <c r="AF231" s="73">
        <f t="shared" si="60"/>
        <v>111442942.3155725</v>
      </c>
      <c r="AG231" s="73">
        <f t="shared" si="61"/>
        <v>43917794.263851896</v>
      </c>
      <c r="AH231" s="73">
        <f t="shared" si="61"/>
        <v>31024386.218423545</v>
      </c>
      <c r="AI231" s="12">
        <f t="shared" si="62"/>
        <v>0.44754719292232653</v>
      </c>
      <c r="AL231" s="73">
        <f>Summary!G231</f>
        <v>5097447.9264059793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-4781764.0921953702</v>
      </c>
      <c r="AN231" s="20">
        <f>Summary!I231</f>
        <v>7521611.4248072989</v>
      </c>
      <c r="AP231" s="12">
        <v>1</v>
      </c>
    </row>
    <row r="232" spans="1:42" x14ac:dyDescent="0.3">
      <c r="A232">
        <v>228</v>
      </c>
      <c r="B232" t="str">
        <f>Summary!B232</f>
        <v>MarinusPortlandSnowy</v>
      </c>
      <c r="C232" t="str">
        <f>Summary!C232</f>
        <v>Wind</v>
      </c>
      <c r="D232" s="104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40839615.481999665</v>
      </c>
      <c r="H232" s="73">
        <f>SUMIFS(AM$5:AM232,$F$5:$F232,$F232,$D$5:$D232,$D232)</f>
        <v>277660.06585273176</v>
      </c>
      <c r="I232" s="20">
        <f>SUMIFS(AN$5:AN232,$F$5:$F232,$F232,$D$5:$D232,$D232)</f>
        <v>76197039.928399637</v>
      </c>
      <c r="J232" s="73">
        <f t="shared" si="48"/>
        <v>76197039.928399637</v>
      </c>
      <c r="K232" s="73">
        <f t="shared" si="49"/>
        <v>117036655.4103993</v>
      </c>
      <c r="L232" s="73">
        <f t="shared" si="50"/>
        <v>117314315.47625203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61956375.925465256</v>
      </c>
      <c r="Q232" s="73">
        <f>P232/SUMIFS(FinParameters!$H$8:$H$39,FinParameters!$B$8:$B$39,Financials!$E232,FinParameters!$C$8:$C$39,Financials!$F232)</f>
        <v>14373558.576946972</v>
      </c>
      <c r="R232" s="73">
        <f t="shared" si="63"/>
        <v>-7364550.9154454432</v>
      </c>
      <c r="S232" s="12">
        <f t="shared" si="52"/>
        <v>-0.10623849465179326</v>
      </c>
      <c r="T232" s="114">
        <f t="shared" si="53"/>
        <v>40839615.481999665</v>
      </c>
      <c r="U232" s="73">
        <f>T232/SUMIFS(FinParameters!$L$8:$L$39,FinParameters!$B$8:$B$39,Financials!$E232,FinParameters!$C$8:$C$39,Financials!$F232)</f>
        <v>28903306.540990703</v>
      </c>
      <c r="V232" s="73">
        <f t="shared" si="54"/>
        <v>28903306.540990703</v>
      </c>
      <c r="W232" s="12"/>
      <c r="X232" s="73">
        <f t="shared" si="55"/>
        <v>102795991.40746492</v>
      </c>
      <c r="Y232" s="73">
        <f t="shared" si="56"/>
        <v>43276865.117937677</v>
      </c>
      <c r="Z232" s="73">
        <f t="shared" si="56"/>
        <v>21538755.62554526</v>
      </c>
      <c r="AA232" s="12">
        <f t="shared" si="57"/>
        <v>0.31071072772838154</v>
      </c>
      <c r="AB232" s="114">
        <f t="shared" si="58"/>
        <v>277660.06585273176</v>
      </c>
      <c r="AC232" s="73">
        <f>AB232/SUMIFS(FinParameters!$L$8:$L$39,FinParameters!$B$8:$B$39,Financials!$E232,FinParameters!$C$8:$C$39,Financials!$F232)</f>
        <v>196507.57978047989</v>
      </c>
      <c r="AD232" s="73">
        <f t="shared" si="59"/>
        <v>196507.57978047989</v>
      </c>
      <c r="AE232" s="12"/>
      <c r="AF232" s="73">
        <f t="shared" si="60"/>
        <v>103073651.47331765</v>
      </c>
      <c r="AG232" s="73">
        <f t="shared" si="61"/>
        <v>43473372.697718158</v>
      </c>
      <c r="AH232" s="73">
        <f t="shared" si="61"/>
        <v>21735263.205325738</v>
      </c>
      <c r="AI232" s="12">
        <f t="shared" si="62"/>
        <v>0.31354547891731838</v>
      </c>
      <c r="AL232" s="73">
        <f>Summary!G232</f>
        <v>1818270.7165544862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256030.43513708239</v>
      </c>
      <c r="AN232" s="20">
        <f>Summary!I232</f>
        <v>6672262.7926294506</v>
      </c>
      <c r="AP232" s="12">
        <v>1</v>
      </c>
    </row>
    <row r="233" spans="1:42" x14ac:dyDescent="0.3">
      <c r="A233">
        <v>229</v>
      </c>
      <c r="B233" t="str">
        <f>Summary!B233</f>
        <v>MarinusPortlandSnowy</v>
      </c>
      <c r="C233" t="str">
        <f>Summary!C233</f>
        <v>Wind</v>
      </c>
      <c r="D233" s="104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2778574.4679024108</v>
      </c>
      <c r="H233" s="73">
        <f>SUMIFS(AM$5:AM233,$F$5:$F233,$F233,$D$5:$D233,$D233)</f>
        <v>48296866.329649456</v>
      </c>
      <c r="I233" s="20">
        <f>SUMIFS(AN$5:AN233,$F$5:$F233,$F233,$D$5:$D233,$D233)</f>
        <v>64777075.947906241</v>
      </c>
      <c r="J233" s="73">
        <f t="shared" si="48"/>
        <v>64777075.947906241</v>
      </c>
      <c r="K233" s="73">
        <f t="shared" si="49"/>
        <v>67555650.415808648</v>
      </c>
      <c r="L233" s="73">
        <f t="shared" si="50"/>
        <v>115852516.74545811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50536411.944971859</v>
      </c>
      <c r="Q233" s="73">
        <f>P233/SUMIFS(FinParameters!$H$8:$H$39,FinParameters!$B$8:$B$39,Financials!$E233,FinParameters!$C$8:$C$39,Financials!$F233)</f>
        <v>11724186.034277325</v>
      </c>
      <c r="R233" s="73">
        <f t="shared" si="63"/>
        <v>-18784514.89593884</v>
      </c>
      <c r="S233" s="12">
        <f t="shared" si="52"/>
        <v>-0.2709789922320095</v>
      </c>
      <c r="T233" s="114">
        <f t="shared" si="53"/>
        <v>2778574.4679024108</v>
      </c>
      <c r="U233" s="73">
        <f>T233/SUMIFS(FinParameters!$L$8:$L$39,FinParameters!$B$8:$B$39,Financials!$E233,FinParameters!$C$8:$C$39,Financials!$F233)</f>
        <v>1966472.7163787982</v>
      </c>
      <c r="V233" s="73">
        <f t="shared" si="54"/>
        <v>1966472.7163787982</v>
      </c>
      <c r="W233" s="12"/>
      <c r="X233" s="73">
        <f t="shared" si="55"/>
        <v>53314986.412874267</v>
      </c>
      <c r="Y233" s="73">
        <f t="shared" si="56"/>
        <v>13690658.750656124</v>
      </c>
      <c r="Z233" s="73">
        <f t="shared" si="56"/>
        <v>-16818042.179560043</v>
      </c>
      <c r="AA233" s="12">
        <f t="shared" si="57"/>
        <v>-0.24261132887269249</v>
      </c>
      <c r="AB233" s="114">
        <f t="shared" si="58"/>
        <v>48296866.329649456</v>
      </c>
      <c r="AC233" s="73">
        <f>AB233/SUMIFS(FinParameters!$L$8:$L$39,FinParameters!$B$8:$B$39,Financials!$E233,FinParameters!$C$8:$C$39,Financials!$F233)</f>
        <v>34181005.771476477</v>
      </c>
      <c r="AD233" s="73">
        <f t="shared" si="59"/>
        <v>34181005.771476477</v>
      </c>
      <c r="AE233" s="12"/>
      <c r="AF233" s="73">
        <f t="shared" si="60"/>
        <v>101611852.74252373</v>
      </c>
      <c r="AG233" s="73">
        <f t="shared" si="61"/>
        <v>47871664.522132605</v>
      </c>
      <c r="AH233" s="73">
        <f t="shared" si="61"/>
        <v>17362963.591916434</v>
      </c>
      <c r="AI233" s="12">
        <f t="shared" si="62"/>
        <v>0.25047217893903634</v>
      </c>
      <c r="AL233" s="73">
        <f>Summary!G233</f>
        <v>-2332518.9322687602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5982765.3840918662</v>
      </c>
      <c r="AN233" s="20">
        <f>Summary!I233</f>
        <v>5608410.5459587099</v>
      </c>
      <c r="AP233" s="12">
        <v>1</v>
      </c>
    </row>
    <row r="234" spans="1:42" x14ac:dyDescent="0.3">
      <c r="A234">
        <v>230</v>
      </c>
      <c r="B234" t="str">
        <f>Summary!B234</f>
        <v>MarinusPortlandSnowy</v>
      </c>
      <c r="C234" t="str">
        <f>Summary!C234</f>
        <v>Wind</v>
      </c>
      <c r="D234" s="104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-40211281.909583494</v>
      </c>
      <c r="H234" s="73">
        <f>SUMIFS(AM$5:AM234,$F$5:$F234,$F234,$D$5:$D234,$D234)</f>
        <v>112675038.79788195</v>
      </c>
      <c r="I234" s="20">
        <f>SUMIFS(AN$5:AN234,$F$5:$F234,$F234,$D$5:$D234,$D234)</f>
        <v>50750429.621961556</v>
      </c>
      <c r="J234" s="73">
        <f t="shared" si="48"/>
        <v>50750429.621961556</v>
      </c>
      <c r="K234" s="73">
        <f t="shared" si="49"/>
        <v>10539147.712378062</v>
      </c>
      <c r="L234" s="73">
        <f t="shared" si="50"/>
        <v>123214186.51026002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36509765.619027175</v>
      </c>
      <c r="Q234" s="73">
        <f>P234/SUMIFS(FinParameters!$H$8:$H$39,FinParameters!$B$8:$B$39,Financials!$E234,FinParameters!$C$8:$C$39,Financials!$F234)</f>
        <v>8470076.6776127573</v>
      </c>
      <c r="R234" s="73">
        <f t="shared" si="63"/>
        <v>-32811161.221883524</v>
      </c>
      <c r="S234" s="12">
        <f t="shared" si="52"/>
        <v>-0.47332259848723723</v>
      </c>
      <c r="T234" s="114">
        <f t="shared" si="53"/>
        <v>-40211281.909583494</v>
      </c>
      <c r="U234" s="73">
        <f>T234/SUMIFS(FinParameters!$L$8:$L$39,FinParameters!$B$8:$B$39,Financials!$E234,FinParameters!$C$8:$C$39,Financials!$F234)</f>
        <v>-28458617.783782765</v>
      </c>
      <c r="V234" s="73">
        <f t="shared" si="54"/>
        <v>-28458617.783782765</v>
      </c>
      <c r="W234" s="12"/>
      <c r="X234" s="73">
        <f t="shared" si="55"/>
        <v>-3701516.2905563172</v>
      </c>
      <c r="Y234" s="73">
        <f t="shared" si="56"/>
        <v>-19988541.106170006</v>
      </c>
      <c r="Z234" s="73">
        <f t="shared" si="56"/>
        <v>-61269779.005666286</v>
      </c>
      <c r="AA234" s="12">
        <f t="shared" si="57"/>
        <v>-0.88385689282946922</v>
      </c>
      <c r="AB234" s="114">
        <f t="shared" si="58"/>
        <v>112675038.79788195</v>
      </c>
      <c r="AC234" s="73">
        <f>AB234/SUMIFS(FinParameters!$L$8:$L$39,FinParameters!$B$8:$B$39,Financials!$E234,FinParameters!$C$8:$C$39,Financials!$F234)</f>
        <v>79743189.24056977</v>
      </c>
      <c r="AD234" s="73">
        <f t="shared" si="59"/>
        <v>79743189.24056977</v>
      </c>
      <c r="AE234" s="12"/>
      <c r="AF234" s="73">
        <f t="shared" si="60"/>
        <v>108973522.50732563</v>
      </c>
      <c r="AG234" s="73">
        <f t="shared" si="61"/>
        <v>59754648.134399764</v>
      </c>
      <c r="AH234" s="73">
        <f t="shared" si="61"/>
        <v>18473410.234903485</v>
      </c>
      <c r="AI234" s="12">
        <f t="shared" si="62"/>
        <v>0.26649110271274024</v>
      </c>
      <c r="AL234" s="73">
        <f>Summary!G234</f>
        <v>-7260338.3949745521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13904472.577935362</v>
      </c>
      <c r="AN234" s="20">
        <f>Summary!I234</f>
        <v>4268636.2697583437</v>
      </c>
      <c r="AP234" s="12">
        <v>1</v>
      </c>
    </row>
    <row r="235" spans="1:42" x14ac:dyDescent="0.3">
      <c r="A235">
        <v>231</v>
      </c>
      <c r="B235" t="str">
        <f>Summary!B235</f>
        <v>MarinusPortlandSnowy</v>
      </c>
      <c r="C235" t="str">
        <f>Summary!C235</f>
        <v>Wind</v>
      </c>
      <c r="D235" s="104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-96258485.544152141</v>
      </c>
      <c r="H235" s="73">
        <f>SUMIFS(AM$5:AM235,$F$5:$F235,$F235,$D$5:$D235,$D235)</f>
        <v>230566193.84957272</v>
      </c>
      <c r="I235" s="20">
        <f>SUMIFS(AN$5:AN235,$F$5:$F235,$F235,$D$5:$D235,$D235)</f>
        <v>30734197.160946812</v>
      </c>
      <c r="J235" s="73">
        <f t="shared" si="48"/>
        <v>30734197.160946812</v>
      </c>
      <c r="K235" s="73">
        <f t="shared" si="49"/>
        <v>-65524288.383205324</v>
      </c>
      <c r="L235" s="73">
        <f t="shared" si="50"/>
        <v>165041905.46636739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16493533.158012433</v>
      </c>
      <c r="Q235" s="73">
        <f>P235/SUMIFS(FinParameters!$H$8:$H$39,FinParameters!$B$8:$B$39,Financials!$E235,FinParameters!$C$8:$C$39,Financials!$F235)</f>
        <v>3826414.335026789</v>
      </c>
      <c r="R235" s="73">
        <f t="shared" si="63"/>
        <v>-52827393.682898268</v>
      </c>
      <c r="S235" s="12">
        <f t="shared" si="52"/>
        <v>-0.76206992737035151</v>
      </c>
      <c r="T235" s="114">
        <f t="shared" si="53"/>
        <v>-96258485.544152141</v>
      </c>
      <c r="U235" s="73">
        <f>T235/SUMIFS(FinParameters!$L$8:$L$39,FinParameters!$B$8:$B$39,Financials!$E235,FinParameters!$C$8:$C$39,Financials!$F235)</f>
        <v>-68124748.042263508</v>
      </c>
      <c r="V235" s="73">
        <f t="shared" si="54"/>
        <v>-68124748.042263508</v>
      </c>
      <c r="W235" s="12"/>
      <c r="X235" s="73">
        <f t="shared" si="55"/>
        <v>-79764952.386139706</v>
      </c>
      <c r="Y235" s="73">
        <f t="shared" si="56"/>
        <v>-64298333.707236722</v>
      </c>
      <c r="Z235" s="73">
        <f t="shared" si="56"/>
        <v>-120952141.72516178</v>
      </c>
      <c r="AA235" s="12">
        <f t="shared" si="57"/>
        <v>-1.7448142608182815</v>
      </c>
      <c r="AB235" s="114">
        <f t="shared" si="58"/>
        <v>230566193.84957272</v>
      </c>
      <c r="AC235" s="73">
        <f>AB235/SUMIFS(FinParameters!$L$8:$L$39,FinParameters!$B$8:$B$39,Financials!$E235,FinParameters!$C$8:$C$39,Financials!$F235)</f>
        <v>163177965.81020561</v>
      </c>
      <c r="AD235" s="73">
        <f t="shared" si="59"/>
        <v>163177965.81020561</v>
      </c>
      <c r="AE235" s="12"/>
      <c r="AF235" s="73">
        <f t="shared" si="60"/>
        <v>150801241.46343303</v>
      </c>
      <c r="AG235" s="73">
        <f t="shared" si="61"/>
        <v>98879632.102968886</v>
      </c>
      <c r="AH235" s="73">
        <f t="shared" si="61"/>
        <v>42225824.085043833</v>
      </c>
      <c r="AI235" s="12">
        <f t="shared" si="62"/>
        <v>0.6091353074656769</v>
      </c>
      <c r="AL235" s="73">
        <f>Summary!G235</f>
        <v>-11771121.896834217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24511589.268706333</v>
      </c>
      <c r="AN235" s="20">
        <f>Summary!I235</f>
        <v>2909665.4950489043</v>
      </c>
      <c r="AP235" s="12">
        <v>1</v>
      </c>
    </row>
    <row r="236" spans="1:42" x14ac:dyDescent="0.3">
      <c r="A236">
        <v>232</v>
      </c>
      <c r="B236" t="str">
        <f>Summary!B236</f>
        <v>MarinusPortlandSnowy</v>
      </c>
      <c r="C236" t="str">
        <f>Summary!C236</f>
        <v>Wind</v>
      </c>
      <c r="D236" s="104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47680105.88060417</v>
      </c>
      <c r="H236" s="73">
        <f>SUMIFS(AM$5:AM236,$F$5:$F236,$F236,$D$5:$D236,$D236)</f>
        <v>-1780937.2139364248</v>
      </c>
      <c r="I236" s="20">
        <f>SUMIFS(AN$5:AN236,$F$5:$F236,$F236,$D$5:$D236,$D236)</f>
        <v>76539636.463175848</v>
      </c>
      <c r="J236" s="73">
        <f t="shared" si="48"/>
        <v>76539636.463175848</v>
      </c>
      <c r="K236" s="73">
        <f t="shared" si="49"/>
        <v>124219742.34378001</v>
      </c>
      <c r="L236" s="73">
        <f t="shared" si="50"/>
        <v>122438805.12984359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62298972.460241467</v>
      </c>
      <c r="Q236" s="73">
        <f>P236/SUMIFS(FinParameters!$H$8:$H$39,FinParameters!$B$8:$B$39,Financials!$E236,FinParameters!$C$8:$C$39,Financials!$F236)</f>
        <v>14453039.20000325</v>
      </c>
      <c r="R236" s="73">
        <f t="shared" si="63"/>
        <v>-7021954.3806692325</v>
      </c>
      <c r="S236" s="12">
        <f t="shared" si="52"/>
        <v>-0.10129631412436813</v>
      </c>
      <c r="T236" s="114">
        <f t="shared" si="53"/>
        <v>47680105.88060417</v>
      </c>
      <c r="U236" s="73">
        <f>T236/SUMIFS(FinParameters!$L$8:$L$39,FinParameters!$B$8:$B$39,Financials!$E236,FinParameters!$C$8:$C$39,Financials!$F236)</f>
        <v>33744507.628418006</v>
      </c>
      <c r="V236" s="73">
        <f t="shared" si="54"/>
        <v>33744507.628418006</v>
      </c>
      <c r="W236" s="12"/>
      <c r="X236" s="73">
        <f t="shared" si="55"/>
        <v>109979078.34084563</v>
      </c>
      <c r="Y236" s="73">
        <f t="shared" si="56"/>
        <v>48197546.828421257</v>
      </c>
      <c r="Z236" s="73">
        <f t="shared" si="56"/>
        <v>26722553.247748774</v>
      </c>
      <c r="AA236" s="12">
        <f t="shared" si="57"/>
        <v>0.38549042064997446</v>
      </c>
      <c r="AB236" s="114">
        <f t="shared" si="58"/>
        <v>-1780937.2139364248</v>
      </c>
      <c r="AC236" s="73">
        <f>AB236/SUMIFS(FinParameters!$L$8:$L$39,FinParameters!$B$8:$B$39,Financials!$E236,FinParameters!$C$8:$C$39,Financials!$F236)</f>
        <v>-1260417.7002437832</v>
      </c>
      <c r="AD236" s="73">
        <f t="shared" si="59"/>
        <v>-1260417.7002437832</v>
      </c>
      <c r="AE236" s="12"/>
      <c r="AF236" s="73">
        <f t="shared" si="60"/>
        <v>108198141.12690921</v>
      </c>
      <c r="AG236" s="73">
        <f t="shared" si="61"/>
        <v>46937129.128177471</v>
      </c>
      <c r="AH236" s="73">
        <f t="shared" si="61"/>
        <v>25462135.547504991</v>
      </c>
      <c r="AI236" s="12">
        <f t="shared" si="62"/>
        <v>0.36730806565728374</v>
      </c>
      <c r="AL236" s="73">
        <f>Summary!G236</f>
        <v>1351019.8334794266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691912.22272139264</v>
      </c>
      <c r="AN236" s="20">
        <f>Summary!I236</f>
        <v>6534523.5067960154</v>
      </c>
      <c r="AP236" s="12">
        <v>1</v>
      </c>
    </row>
    <row r="237" spans="1:42" x14ac:dyDescent="0.3">
      <c r="A237">
        <v>233</v>
      </c>
      <c r="B237" t="str">
        <f>Summary!B237</f>
        <v>MarinusPortlandSnowy</v>
      </c>
      <c r="C237" t="str">
        <f>Summary!C237</f>
        <v>Wind</v>
      </c>
      <c r="D237" s="104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293378976.62447453</v>
      </c>
      <c r="H237" s="73">
        <f>SUMIFS(AM$5:AM237,$F$5:$F237,$F237,$D$5:$D237,$D237)</f>
        <v>-294963730.9000898</v>
      </c>
      <c r="I237" s="20">
        <f>SUMIFS(AN$5:AN237,$F$5:$F237,$F237,$D$5:$D237,$D237)</f>
        <v>152946045.79105091</v>
      </c>
      <c r="J237" s="73">
        <f t="shared" si="48"/>
        <v>152946045.79105091</v>
      </c>
      <c r="K237" s="73">
        <f t="shared" si="49"/>
        <v>446325022.41552544</v>
      </c>
      <c r="L237" s="73">
        <f t="shared" si="50"/>
        <v>151361291.51543564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137560615.18804318</v>
      </c>
      <c r="Q237" s="73">
        <f>P237/SUMIFS(FinParameters!$H$8:$H$39,FinParameters!$B$8:$B$39,Financials!$E237,FinParameters!$C$8:$C$39,Financials!$F237)</f>
        <v>28750766.502192866</v>
      </c>
      <c r="R237" s="73">
        <f t="shared" si="63"/>
        <v>67534866.851126835</v>
      </c>
      <c r="S237" s="12">
        <f t="shared" si="52"/>
        <v>0.96442906295260022</v>
      </c>
      <c r="T237" s="114">
        <f t="shared" si="53"/>
        <v>293378976.62447453</v>
      </c>
      <c r="U237" s="73">
        <f>T237/SUMIFS(FinParameters!$L$8:$L$39,FinParameters!$B$8:$B$39,Financials!$E237,FinParameters!$C$8:$C$39,Financials!$F237)</f>
        <v>202568078.45986971</v>
      </c>
      <c r="V237" s="73">
        <f t="shared" si="54"/>
        <v>202568078.45986971</v>
      </c>
      <c r="W237" s="12"/>
      <c r="X237" s="73">
        <f t="shared" si="55"/>
        <v>430939591.8125177</v>
      </c>
      <c r="Y237" s="73">
        <f t="shared" si="56"/>
        <v>231318844.96206257</v>
      </c>
      <c r="Z237" s="73">
        <f t="shared" si="56"/>
        <v>270102945.31099653</v>
      </c>
      <c r="AA237" s="12">
        <f t="shared" si="57"/>
        <v>3.857194699461755</v>
      </c>
      <c r="AB237" s="114">
        <f t="shared" si="58"/>
        <v>-294963730.9000898</v>
      </c>
      <c r="AC237" s="73">
        <f>AB237/SUMIFS(FinParameters!$L$8:$L$39,FinParameters!$B$8:$B$39,Financials!$E237,FinParameters!$C$8:$C$39,Financials!$F237)</f>
        <v>-203662296.70323539</v>
      </c>
      <c r="AD237" s="73">
        <f t="shared" si="59"/>
        <v>-203662296.70323539</v>
      </c>
      <c r="AE237" s="12"/>
      <c r="AF237" s="73">
        <f t="shared" si="60"/>
        <v>135975860.9124279</v>
      </c>
      <c r="AG237" s="73">
        <f t="shared" si="61"/>
        <v>27656548.25882718</v>
      </c>
      <c r="AH237" s="73">
        <f t="shared" si="61"/>
        <v>66440648.607761145</v>
      </c>
      <c r="AI237" s="12">
        <f t="shared" si="62"/>
        <v>0.94880312150459101</v>
      </c>
      <c r="AL237" s="73">
        <f>Summary!G237</f>
        <v>16724218.114215614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-22594713.120383602</v>
      </c>
      <c r="AN237" s="20">
        <f>Summary!I237</f>
        <v>10718883.34446536</v>
      </c>
      <c r="AP237" s="12">
        <v>1</v>
      </c>
    </row>
    <row r="238" spans="1:42" x14ac:dyDescent="0.3">
      <c r="A238">
        <v>234</v>
      </c>
      <c r="B238" t="str">
        <f>Summary!B238</f>
        <v>MarinusPortlandSnowy</v>
      </c>
      <c r="C238" t="str">
        <f>Summary!C238</f>
        <v>Wind</v>
      </c>
      <c r="D238" s="104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163416347.74644256</v>
      </c>
      <c r="H238" s="73">
        <f>SUMIFS(AM$5:AM238,$F$5:$F238,$F238,$D$5:$D238,$D238)</f>
        <v>-132209207.08434835</v>
      </c>
      <c r="I238" s="20">
        <f>SUMIFS(AN$5:AN238,$F$5:$F238,$F238,$D$5:$D238,$D238)</f>
        <v>112126578.62128112</v>
      </c>
      <c r="J238" s="73">
        <f t="shared" si="48"/>
        <v>112126578.62128112</v>
      </c>
      <c r="K238" s="73">
        <f t="shared" si="49"/>
        <v>275542926.3677237</v>
      </c>
      <c r="L238" s="73">
        <f t="shared" si="50"/>
        <v>143333719.28337532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96741148.018273383</v>
      </c>
      <c r="Q238" s="73">
        <f>P238/SUMIFS(FinParameters!$H$8:$H$39,FinParameters!$B$8:$B$39,Financials!$E238,FinParameters!$C$8:$C$39,Financials!$F238)</f>
        <v>20219320.435760997</v>
      </c>
      <c r="R238" s="73">
        <f t="shared" si="63"/>
        <v>26715399.681357041</v>
      </c>
      <c r="S238" s="12">
        <f t="shared" si="52"/>
        <v>0.38150823541107598</v>
      </c>
      <c r="T238" s="114">
        <f t="shared" si="53"/>
        <v>163416347.74644256</v>
      </c>
      <c r="U238" s="73">
        <f>T238/SUMIFS(FinParameters!$L$8:$L$39,FinParameters!$B$8:$B$39,Financials!$E238,FinParameters!$C$8:$C$39,Financials!$F238)</f>
        <v>112833359.54334086</v>
      </c>
      <c r="V238" s="73">
        <f t="shared" si="54"/>
        <v>112833359.54334086</v>
      </c>
      <c r="W238" s="12"/>
      <c r="X238" s="73">
        <f t="shared" si="55"/>
        <v>260157495.76471597</v>
      </c>
      <c r="Y238" s="73">
        <f t="shared" si="56"/>
        <v>133052679.97910187</v>
      </c>
      <c r="Z238" s="73">
        <f t="shared" si="56"/>
        <v>139548759.22469789</v>
      </c>
      <c r="AA238" s="12">
        <f t="shared" si="57"/>
        <v>1.9928206772355226</v>
      </c>
      <c r="AB238" s="114">
        <f t="shared" si="58"/>
        <v>-132209207.08434835</v>
      </c>
      <c r="AC238" s="73">
        <f>AB238/SUMIFS(FinParameters!$L$8:$L$39,FinParameters!$B$8:$B$39,Financials!$E238,FinParameters!$C$8:$C$39,Financials!$F238)</f>
        <v>-91285903.78873542</v>
      </c>
      <c r="AD238" s="73">
        <f t="shared" si="59"/>
        <v>-91285903.78873542</v>
      </c>
      <c r="AE238" s="12"/>
      <c r="AF238" s="73">
        <f t="shared" si="60"/>
        <v>127948288.68036762</v>
      </c>
      <c r="AG238" s="73">
        <f t="shared" si="61"/>
        <v>41766776.190366447</v>
      </c>
      <c r="AH238" s="73">
        <f t="shared" si="61"/>
        <v>48262855.435962468</v>
      </c>
      <c r="AI238" s="12">
        <f t="shared" si="62"/>
        <v>0.68921584677330949</v>
      </c>
      <c r="AL238" s="73">
        <f>Summary!G238</f>
        <v>7910371.6844031243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-10670372.867950181</v>
      </c>
      <c r="AN238" s="20">
        <f>Summary!I238</f>
        <v>8314580.4431690471</v>
      </c>
      <c r="AP238" s="12">
        <v>1</v>
      </c>
    </row>
    <row r="239" spans="1:42" x14ac:dyDescent="0.3">
      <c r="A239">
        <v>235</v>
      </c>
      <c r="B239" t="str">
        <f>Summary!B239</f>
        <v>MarinusPortlandSnowy</v>
      </c>
      <c r="C239" t="str">
        <f>Summary!C239</f>
        <v>Wind</v>
      </c>
      <c r="D239" s="104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92949775.968758479</v>
      </c>
      <c r="H239" s="73">
        <f>SUMIFS(AM$5:AM239,$F$5:$F239,$F239,$D$5:$D239,$D239)</f>
        <v>-55057780.200670786</v>
      </c>
      <c r="I239" s="20">
        <f>SUMIFS(AN$5:AN239,$F$5:$F239,$F239,$D$5:$D239,$D239)</f>
        <v>95143722.374250695</v>
      </c>
      <c r="J239" s="73">
        <f t="shared" si="48"/>
        <v>95143722.374250695</v>
      </c>
      <c r="K239" s="73">
        <f t="shared" si="49"/>
        <v>188093498.34300917</v>
      </c>
      <c r="L239" s="73">
        <f t="shared" si="50"/>
        <v>133035718.1423384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79758291.771242961</v>
      </c>
      <c r="Q239" s="73">
        <f>P239/SUMIFS(FinParameters!$H$8:$H$39,FinParameters!$B$8:$B$39,Financials!$E239,FinParameters!$C$8:$C$39,Financials!$F239)</f>
        <v>16669829.661594123</v>
      </c>
      <c r="R239" s="73">
        <f t="shared" si="63"/>
        <v>9732543.4343266208</v>
      </c>
      <c r="S239" s="12">
        <f t="shared" si="52"/>
        <v>0.13898521137539627</v>
      </c>
      <c r="T239" s="114">
        <f t="shared" si="53"/>
        <v>92949775.968758479</v>
      </c>
      <c r="U239" s="73">
        <f>T239/SUMIFS(FinParameters!$L$8:$L$39,FinParameters!$B$8:$B$39,Financials!$E239,FinParameters!$C$8:$C$39,Financials!$F239)</f>
        <v>64178618.822327845</v>
      </c>
      <c r="V239" s="73">
        <f t="shared" si="54"/>
        <v>64178618.822327845</v>
      </c>
      <c r="W239" s="12"/>
      <c r="X239" s="73">
        <f t="shared" si="55"/>
        <v>172708067.74000144</v>
      </c>
      <c r="Y239" s="73">
        <f t="shared" si="56"/>
        <v>80848448.483921975</v>
      </c>
      <c r="Z239" s="73">
        <f t="shared" si="56"/>
        <v>73911162.256654471</v>
      </c>
      <c r="AA239" s="12">
        <f t="shared" si="57"/>
        <v>1.0554855037184916</v>
      </c>
      <c r="AB239" s="114">
        <f t="shared" si="58"/>
        <v>-55057780.200670786</v>
      </c>
      <c r="AC239" s="73">
        <f>AB239/SUMIFS(FinParameters!$L$8:$L$39,FinParameters!$B$8:$B$39,Financials!$E239,FinParameters!$C$8:$C$39,Financials!$F239)</f>
        <v>-38015500.864574663</v>
      </c>
      <c r="AD239" s="73">
        <f t="shared" si="59"/>
        <v>-38015500.864574663</v>
      </c>
      <c r="AE239" s="12"/>
      <c r="AF239" s="73">
        <f t="shared" si="60"/>
        <v>117650287.53933066</v>
      </c>
      <c r="AG239" s="73">
        <f t="shared" si="61"/>
        <v>42832947.619347312</v>
      </c>
      <c r="AH239" s="73">
        <f t="shared" si="61"/>
        <v>35895661.392079808</v>
      </c>
      <c r="AI239" s="12">
        <f t="shared" si="62"/>
        <v>0.51260660892011123</v>
      </c>
      <c r="AL239" s="73">
        <f>Summary!G239</f>
        <v>4482404.0919007836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-4560513.9759418201</v>
      </c>
      <c r="AN239" s="20">
        <f>Summary!I239</f>
        <v>7430221.7078725733</v>
      </c>
      <c r="AP239" s="12">
        <v>1</v>
      </c>
    </row>
    <row r="240" spans="1:42" x14ac:dyDescent="0.3">
      <c r="A240">
        <v>236</v>
      </c>
      <c r="B240" t="str">
        <f>Summary!B240</f>
        <v>MarinusPortlandSnowy</v>
      </c>
      <c r="C240" t="str">
        <f>Summary!C240</f>
        <v>Wind</v>
      </c>
      <c r="D240" s="104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42320724.075597502</v>
      </c>
      <c r="H240" s="73">
        <f>SUMIFS(AM$5:AM240,$F$5:$F240,$F240,$D$5:$D240,$D240)</f>
        <v>552155.78151412448</v>
      </c>
      <c r="I240" s="20">
        <f>SUMIFS(AN$5:AN240,$F$5:$F240,$F240,$D$5:$D240,$D240)</f>
        <v>82842723.478761896</v>
      </c>
      <c r="J240" s="73">
        <f t="shared" si="48"/>
        <v>82842723.478761896</v>
      </c>
      <c r="K240" s="73">
        <f t="shared" si="49"/>
        <v>125163447.55435941</v>
      </c>
      <c r="L240" s="73">
        <f t="shared" si="50"/>
        <v>125715603.33587351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67457292.875754163</v>
      </c>
      <c r="Q240" s="73">
        <f>P240/SUMIFS(FinParameters!$H$8:$H$39,FinParameters!$B$8:$B$39,Financials!$E240,FinParameters!$C$8:$C$39,Financials!$F240)</f>
        <v>14098867.424296195</v>
      </c>
      <c r="R240" s="73">
        <f t="shared" si="63"/>
        <v>-2568455.4611621783</v>
      </c>
      <c r="S240" s="12">
        <f t="shared" si="52"/>
        <v>-3.6678729212639254E-2</v>
      </c>
      <c r="T240" s="114">
        <f t="shared" si="53"/>
        <v>42320724.075597502</v>
      </c>
      <c r="U240" s="73">
        <f>T240/SUMIFS(FinParameters!$L$8:$L$39,FinParameters!$B$8:$B$39,Financials!$E240,FinParameters!$C$8:$C$39,Financials!$F240)</f>
        <v>29221002.314686518</v>
      </c>
      <c r="V240" s="73">
        <f t="shared" si="54"/>
        <v>29221002.314686518</v>
      </c>
      <c r="W240" s="12"/>
      <c r="X240" s="73">
        <f t="shared" si="55"/>
        <v>109778016.95135167</v>
      </c>
      <c r="Y240" s="73">
        <f t="shared" si="56"/>
        <v>43319869.738982715</v>
      </c>
      <c r="Z240" s="73">
        <f t="shared" si="56"/>
        <v>26652546.853524338</v>
      </c>
      <c r="AA240" s="12">
        <f t="shared" si="57"/>
        <v>0.38061066802585791</v>
      </c>
      <c r="AB240" s="114">
        <f t="shared" si="58"/>
        <v>552155.78151412448</v>
      </c>
      <c r="AC240" s="73">
        <f>AB240/SUMIFS(FinParameters!$L$8:$L$39,FinParameters!$B$8:$B$39,Financials!$E240,FinParameters!$C$8:$C$39,Financials!$F240)</f>
        <v>381244.54914501554</v>
      </c>
      <c r="AD240" s="73">
        <f t="shared" si="59"/>
        <v>381244.54914501554</v>
      </c>
      <c r="AE240" s="12"/>
      <c r="AF240" s="73">
        <f t="shared" si="60"/>
        <v>110330172.7328658</v>
      </c>
      <c r="AG240" s="73">
        <f t="shared" si="61"/>
        <v>43701114.288127728</v>
      </c>
      <c r="AH240" s="73">
        <f t="shared" si="61"/>
        <v>27033791.402669355</v>
      </c>
      <c r="AI240" s="12">
        <f t="shared" si="62"/>
        <v>0.38605501611494547</v>
      </c>
      <c r="AL240" s="73">
        <f>Summary!G240</f>
        <v>1481108.5935978345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274495.71566139278</v>
      </c>
      <c r="AN240" s="20">
        <f>Summary!I240</f>
        <v>6645683.5503622582</v>
      </c>
      <c r="AP240" s="12">
        <v>1</v>
      </c>
    </row>
    <row r="241" spans="1:42" x14ac:dyDescent="0.3">
      <c r="A241">
        <v>237</v>
      </c>
      <c r="B241" t="str">
        <f>Summary!B241</f>
        <v>MarinusPortlandSnowy</v>
      </c>
      <c r="C241" t="str">
        <f>Summary!C241</f>
        <v>Wind</v>
      </c>
      <c r="D241" s="104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-614486.84592280025</v>
      </c>
      <c r="H241" s="73">
        <f>SUMIFS(AM$5:AM241,$F$5:$F241,$F241,$D$5:$D241,$D241)</f>
        <v>54895846.25936421</v>
      </c>
      <c r="I241" s="20">
        <f>SUMIFS(AN$5:AN241,$F$5:$F241,$F241,$D$5:$D241,$D241)</f>
        <v>70246170.2795939</v>
      </c>
      <c r="J241" s="73">
        <f t="shared" si="48"/>
        <v>70246170.2795939</v>
      </c>
      <c r="K241" s="73">
        <f t="shared" si="49"/>
        <v>69631683.433671102</v>
      </c>
      <c r="L241" s="73">
        <f t="shared" si="50"/>
        <v>124527529.6930353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54860739.676586166</v>
      </c>
      <c r="Q241" s="73">
        <f>P241/SUMIFS(FinParameters!$H$8:$H$39,FinParameters!$B$8:$B$39,Financials!$E241,FinParameters!$C$8:$C$39,Financials!$F241)</f>
        <v>11466133.052858105</v>
      </c>
      <c r="R241" s="73">
        <f t="shared" si="63"/>
        <v>-15165008.660330174</v>
      </c>
      <c r="S241" s="12">
        <f t="shared" si="52"/>
        <v>-0.21656332164229725</v>
      </c>
      <c r="T241" s="114">
        <f t="shared" si="53"/>
        <v>-614486.84592280025</v>
      </c>
      <c r="U241" s="73">
        <f>T241/SUMIFS(FinParameters!$L$8:$L$39,FinParameters!$B$8:$B$39,Financials!$E241,FinParameters!$C$8:$C$39,Financials!$F241)</f>
        <v>-424282.00224031857</v>
      </c>
      <c r="V241" s="73">
        <f t="shared" si="54"/>
        <v>-424282.00224031857</v>
      </c>
      <c r="W241" s="12"/>
      <c r="X241" s="73">
        <f t="shared" si="55"/>
        <v>54246252.830663368</v>
      </c>
      <c r="Y241" s="73">
        <f t="shared" si="56"/>
        <v>11041851.050617786</v>
      </c>
      <c r="Z241" s="73">
        <f t="shared" si="56"/>
        <v>-15589290.662570493</v>
      </c>
      <c r="AA241" s="12">
        <f t="shared" si="57"/>
        <v>-0.22262226442144414</v>
      </c>
      <c r="AB241" s="114">
        <f t="shared" si="58"/>
        <v>54895846.25936421</v>
      </c>
      <c r="AC241" s="73">
        <f>AB241/SUMIFS(FinParameters!$L$8:$L$39,FinParameters!$B$8:$B$39,Financials!$E241,FinParameters!$C$8:$C$39,Financials!$F241)</f>
        <v>37903691.055619285</v>
      </c>
      <c r="AD241" s="73">
        <f t="shared" si="59"/>
        <v>37903691.055619285</v>
      </c>
      <c r="AE241" s="12"/>
      <c r="AF241" s="73">
        <f t="shared" si="60"/>
        <v>109142099.09002757</v>
      </c>
      <c r="AG241" s="73">
        <f t="shared" si="61"/>
        <v>48945542.106237069</v>
      </c>
      <c r="AH241" s="73">
        <f t="shared" si="61"/>
        <v>22314400.393048793</v>
      </c>
      <c r="AI241" s="12">
        <f t="shared" si="62"/>
        <v>0.31865993470983062</v>
      </c>
      <c r="AL241" s="73">
        <f>Summary!G241</f>
        <v>-3393061.313825211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6598979.9297147514</v>
      </c>
      <c r="AN241" s="20">
        <f>Summary!I241</f>
        <v>5469094.3316876572</v>
      </c>
      <c r="AP241" s="12">
        <v>1</v>
      </c>
    </row>
    <row r="242" spans="1:42" x14ac:dyDescent="0.3">
      <c r="A242">
        <v>238</v>
      </c>
      <c r="B242" t="str">
        <f>Summary!B242</f>
        <v>MarinusPortlandSnowy</v>
      </c>
      <c r="C242" t="str">
        <f>Summary!C242</f>
        <v>Wind</v>
      </c>
      <c r="D242" s="104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-50046172.543790251</v>
      </c>
      <c r="H242" s="73">
        <f>SUMIFS(AM$5:AM242,$F$5:$F242,$F242,$D$5:$D242,$D242)</f>
        <v>128710085.33494051</v>
      </c>
      <c r="I242" s="20">
        <f>SUMIFS(AN$5:AN242,$F$5:$F242,$F242,$D$5:$D242,$D242)</f>
        <v>54650116.668011203</v>
      </c>
      <c r="J242" s="73">
        <f t="shared" si="48"/>
        <v>54650116.668011203</v>
      </c>
      <c r="K242" s="73">
        <f t="shared" si="49"/>
        <v>4603944.1242209524</v>
      </c>
      <c r="L242" s="73">
        <f t="shared" si="50"/>
        <v>133314029.45916146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39264686.06500347</v>
      </c>
      <c r="Q242" s="73">
        <f>P242/SUMIFS(FinParameters!$H$8:$H$39,FinParameters!$B$8:$B$39,Financials!$E242,FinParameters!$C$8:$C$39,Financials!$F242)</f>
        <v>8206490.0574459219</v>
      </c>
      <c r="R242" s="73">
        <f t="shared" si="63"/>
        <v>-30761062.271912873</v>
      </c>
      <c r="S242" s="12">
        <f t="shared" si="52"/>
        <v>-0.43928216409643395</v>
      </c>
      <c r="T242" s="114">
        <f t="shared" si="53"/>
        <v>-50046172.543790251</v>
      </c>
      <c r="U242" s="73">
        <f>T242/SUMIFS(FinParameters!$L$8:$L$39,FinParameters!$B$8:$B$39,Financials!$E242,FinParameters!$C$8:$C$39,Financials!$F242)</f>
        <v>-34555158.393108115</v>
      </c>
      <c r="V242" s="73">
        <f t="shared" si="54"/>
        <v>-34555158.393108115</v>
      </c>
      <c r="W242" s="12"/>
      <c r="X242" s="73">
        <f t="shared" si="55"/>
        <v>-10781486.478786785</v>
      </c>
      <c r="Y242" s="73">
        <f t="shared" si="56"/>
        <v>-26348668.335662194</v>
      </c>
      <c r="Z242" s="73">
        <f t="shared" si="56"/>
        <v>-65316220.665020987</v>
      </c>
      <c r="AA242" s="12">
        <f t="shared" si="57"/>
        <v>-0.93274577160909</v>
      </c>
      <c r="AB242" s="114">
        <f t="shared" si="58"/>
        <v>128710085.33494051</v>
      </c>
      <c r="AC242" s="73">
        <f>AB242/SUMIFS(FinParameters!$L$8:$L$39,FinParameters!$B$8:$B$39,Financials!$E242,FinParameters!$C$8:$C$39,Financials!$F242)</f>
        <v>88869880.741583124</v>
      </c>
      <c r="AD242" s="73">
        <f t="shared" si="59"/>
        <v>88869880.741583124</v>
      </c>
      <c r="AE242" s="12"/>
      <c r="AF242" s="73">
        <f t="shared" si="60"/>
        <v>117928598.85615373</v>
      </c>
      <c r="AG242" s="73">
        <f t="shared" si="61"/>
        <v>62521212.40592093</v>
      </c>
      <c r="AH242" s="73">
        <f t="shared" si="61"/>
        <v>23553660.076562136</v>
      </c>
      <c r="AI242" s="12">
        <f t="shared" si="62"/>
        <v>0.33635713485328167</v>
      </c>
      <c r="AL242" s="73">
        <f>Summary!G242</f>
        <v>-9834890.6342067532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16035046.537058566</v>
      </c>
      <c r="AN242" s="20">
        <f>Summary!I242</f>
        <v>3899687.046049647</v>
      </c>
      <c r="AP242" s="12">
        <v>1</v>
      </c>
    </row>
    <row r="243" spans="1:42" x14ac:dyDescent="0.3">
      <c r="A243">
        <v>239</v>
      </c>
      <c r="B243" t="str">
        <f>Summary!B243</f>
        <v>MarinusPortlandSnowy</v>
      </c>
      <c r="C243" t="str">
        <f>Summary!C243</f>
        <v>Wind</v>
      </c>
      <c r="D243" s="104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-110018333.59450459</v>
      </c>
      <c r="H243" s="73">
        <f>SUMIFS(AM$5:AM243,$F$5:$F243,$F243,$D$5:$D243,$D243)</f>
        <v>259909566.52933919</v>
      </c>
      <c r="I243" s="20">
        <f>SUMIFS(AN$5:AN243,$F$5:$F243,$F243,$D$5:$D243,$D243)</f>
        <v>33381420.030436743</v>
      </c>
      <c r="J243" s="73">
        <f t="shared" si="48"/>
        <v>33381420.030436743</v>
      </c>
      <c r="K243" s="73">
        <f t="shared" si="49"/>
        <v>-76636913.564067855</v>
      </c>
      <c r="L243" s="73">
        <f t="shared" si="50"/>
        <v>183272652.96527135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17995989.427429006</v>
      </c>
      <c r="Q243" s="73">
        <f>P243/SUMIFS(FinParameters!$H$8:$H$39,FinParameters!$B$8:$B$39,Financials!$E243,FinParameters!$C$8:$C$39,Financials!$F243)</f>
        <v>3761240.0126058413</v>
      </c>
      <c r="R243" s="73">
        <f t="shared" si="63"/>
        <v>-52029758.909487337</v>
      </c>
      <c r="S243" s="12">
        <f t="shared" si="52"/>
        <v>-0.74300896663260885</v>
      </c>
      <c r="T243" s="114">
        <f t="shared" si="53"/>
        <v>-110018333.59450459</v>
      </c>
      <c r="U243" s="73">
        <f>T243/SUMIFS(FinParameters!$L$8:$L$39,FinParameters!$B$8:$B$39,Financials!$E243,FinParameters!$C$8:$C$39,Financials!$F243)</f>
        <v>-75963869.967826962</v>
      </c>
      <c r="V243" s="73">
        <f t="shared" si="54"/>
        <v>-75963869.967826962</v>
      </c>
      <c r="W243" s="12"/>
      <c r="X243" s="73">
        <f t="shared" si="55"/>
        <v>-92022344.167075589</v>
      </c>
      <c r="Y243" s="73">
        <f t="shared" si="56"/>
        <v>-72202629.955221117</v>
      </c>
      <c r="Z243" s="73">
        <f t="shared" si="56"/>
        <v>-127993628.8773143</v>
      </c>
      <c r="AA243" s="12">
        <f t="shared" si="57"/>
        <v>-1.8278080836993829</v>
      </c>
      <c r="AB243" s="114">
        <f t="shared" si="58"/>
        <v>259909566.52933919</v>
      </c>
      <c r="AC243" s="73">
        <f>AB243/SUMIFS(FinParameters!$L$8:$L$39,FinParameters!$B$8:$B$39,Financials!$E243,FinParameters!$C$8:$C$39,Financials!$F243)</f>
        <v>179458603.58145973</v>
      </c>
      <c r="AD243" s="73">
        <f t="shared" si="59"/>
        <v>179458603.58145973</v>
      </c>
      <c r="AE243" s="12"/>
      <c r="AF243" s="73">
        <f t="shared" si="60"/>
        <v>167887222.36226362</v>
      </c>
      <c r="AG243" s="73">
        <f t="shared" si="61"/>
        <v>107255973.62623861</v>
      </c>
      <c r="AH243" s="73">
        <f t="shared" si="61"/>
        <v>51464974.704145432</v>
      </c>
      <c r="AI243" s="12">
        <f t="shared" si="62"/>
        <v>0.73494358755769273</v>
      </c>
      <c r="AL243" s="73">
        <f>Summary!G243</f>
        <v>-13759848.05035246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29343372.679766472</v>
      </c>
      <c r="AN243" s="20">
        <f>Summary!I243</f>
        <v>2647222.8694899292</v>
      </c>
      <c r="AP243" s="12">
        <v>1</v>
      </c>
    </row>
    <row r="244" spans="1:42" x14ac:dyDescent="0.3">
      <c r="A244">
        <v>240</v>
      </c>
      <c r="B244" t="str">
        <f>Summary!B244</f>
        <v>MarinusPortlandSnowy</v>
      </c>
      <c r="C244" t="str">
        <f>Summary!C244</f>
        <v>Wind</v>
      </c>
      <c r="D244" s="104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48069087.074975595</v>
      </c>
      <c r="H244" s="73">
        <f>SUMIFS(AM$5:AM244,$F$5:$F244,$F244,$D$5:$D244,$D244)</f>
        <v>-527353.22069602436</v>
      </c>
      <c r="I244" s="20">
        <f>SUMIFS(AN$5:AN244,$F$5:$F244,$F244,$D$5:$D244,$D244)</f>
        <v>82938172.314168006</v>
      </c>
      <c r="J244" s="73">
        <f t="shared" si="48"/>
        <v>82938172.314168006</v>
      </c>
      <c r="K244" s="73">
        <f t="shared" si="49"/>
        <v>131007259.3891436</v>
      </c>
      <c r="L244" s="73">
        <f t="shared" si="50"/>
        <v>130479906.16844758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67552741.711160272</v>
      </c>
      <c r="Q244" s="73">
        <f>P244/SUMIFS(FinParameters!$H$8:$H$39,FinParameters!$B$8:$B$39,Financials!$E244,FinParameters!$C$8:$C$39,Financials!$F244)</f>
        <v>14118816.645778783</v>
      </c>
      <c r="R244" s="73">
        <f t="shared" si="63"/>
        <v>-2473006.6257560686</v>
      </c>
      <c r="S244" s="12">
        <f t="shared" si="52"/>
        <v>-3.5315675797674313E-2</v>
      </c>
      <c r="T244" s="114">
        <f t="shared" si="53"/>
        <v>48069087.074975595</v>
      </c>
      <c r="U244" s="73">
        <f>T244/SUMIFS(FinParameters!$L$8:$L$39,FinParameters!$B$8:$B$39,Financials!$E244,FinParameters!$C$8:$C$39,Financials!$F244)</f>
        <v>33190048.97396474</v>
      </c>
      <c r="V244" s="73">
        <f t="shared" si="54"/>
        <v>33190048.97396474</v>
      </c>
      <c r="W244" s="12"/>
      <c r="X244" s="73">
        <f t="shared" si="55"/>
        <v>115621828.78613587</v>
      </c>
      <c r="Y244" s="73">
        <f t="shared" si="56"/>
        <v>47308865.619743526</v>
      </c>
      <c r="Z244" s="73">
        <f t="shared" si="56"/>
        <v>30717042.34820867</v>
      </c>
      <c r="AA244" s="12">
        <f t="shared" si="57"/>
        <v>0.43865353927271328</v>
      </c>
      <c r="AB244" s="114">
        <f t="shared" si="58"/>
        <v>-527353.22069602436</v>
      </c>
      <c r="AC244" s="73">
        <f>AB244/SUMIFS(FinParameters!$L$8:$L$39,FinParameters!$B$8:$B$39,Financials!$E244,FinParameters!$C$8:$C$39,Financials!$F244)</f>
        <v>-364119.23517871322</v>
      </c>
      <c r="AD244" s="73">
        <f t="shared" si="59"/>
        <v>-364119.23517871322</v>
      </c>
      <c r="AE244" s="12"/>
      <c r="AF244" s="73">
        <f t="shared" si="60"/>
        <v>115094475.56543985</v>
      </c>
      <c r="AG244" s="73">
        <f t="shared" si="61"/>
        <v>46944746.38456481</v>
      </c>
      <c r="AH244" s="73">
        <f t="shared" si="61"/>
        <v>30352923.113029957</v>
      </c>
      <c r="AI244" s="12">
        <f t="shared" si="62"/>
        <v>0.43345374856963048</v>
      </c>
      <c r="AL244" s="73">
        <f>Summary!G244</f>
        <v>388981.19437142805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1253583.9932404005</v>
      </c>
      <c r="AN244" s="20">
        <f>Summary!I244</f>
        <v>6398535.8509921646</v>
      </c>
      <c r="AP244" s="12">
        <v>1</v>
      </c>
    </row>
    <row r="245" spans="1:42" x14ac:dyDescent="0.3">
      <c r="A245">
        <v>241</v>
      </c>
      <c r="B245" t="str">
        <f>Summary!B245</f>
        <v>MarinusPortlandSnowy</v>
      </c>
      <c r="C245" t="str">
        <f>Summary!C245</f>
        <v>Wind</v>
      </c>
      <c r="D245" s="104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312857669.15369219</v>
      </c>
      <c r="H245" s="73">
        <f>SUMIFS(AM$5:AM245,$F$5:$F245,$F245,$D$5:$D245,$D245)</f>
        <v>-316944139.77994698</v>
      </c>
      <c r="I245" s="20">
        <f>SUMIFS(AN$5:AN245,$F$5:$F245,$F245,$D$5:$D245,$D245)</f>
        <v>164244233.34896359</v>
      </c>
      <c r="J245" s="73">
        <f t="shared" si="48"/>
        <v>164244233.34896359</v>
      </c>
      <c r="K245" s="73">
        <f t="shared" si="49"/>
        <v>477101902.50265574</v>
      </c>
      <c r="L245" s="73">
        <f t="shared" si="50"/>
        <v>160157762.72270879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147685416.98088065</v>
      </c>
      <c r="Q245" s="73">
        <f>P245/SUMIFS(FinParameters!$H$8:$H$39,FinParameters!$B$8:$B$39,Financials!$E245,FinParameters!$C$8:$C$39,Financials!$F245)</f>
        <v>27808012.689971924</v>
      </c>
      <c r="R245" s="73">
        <f t="shared" si="63"/>
        <v>77074592.036916643</v>
      </c>
      <c r="S245" s="12">
        <f t="shared" si="52"/>
        <v>1.0915407389459366</v>
      </c>
      <c r="T245" s="114">
        <f t="shared" si="53"/>
        <v>312857669.15369219</v>
      </c>
      <c r="U245" s="73">
        <f>T245/SUMIFS(FinParameters!$L$8:$L$39,FinParameters!$B$8:$B$39,Financials!$E245,FinParameters!$C$8:$C$39,Financials!$F245)</f>
        <v>210748726.57907453</v>
      </c>
      <c r="V245" s="73">
        <f t="shared" si="54"/>
        <v>210748726.57907453</v>
      </c>
      <c r="W245" s="12"/>
      <c r="X245" s="73">
        <f t="shared" si="55"/>
        <v>460543086.1345728</v>
      </c>
      <c r="Y245" s="73">
        <f t="shared" si="56"/>
        <v>238556739.26904646</v>
      </c>
      <c r="Z245" s="73">
        <f t="shared" si="56"/>
        <v>287823318.61599118</v>
      </c>
      <c r="AA245" s="12">
        <f t="shared" si="57"/>
        <v>4.0761925504255849</v>
      </c>
      <c r="AB245" s="114">
        <f t="shared" si="58"/>
        <v>-316944139.77994698</v>
      </c>
      <c r="AC245" s="73">
        <f>AB245/SUMIFS(FinParameters!$L$8:$L$39,FinParameters!$B$8:$B$39,Financials!$E245,FinParameters!$C$8:$C$39,Financials!$F245)</f>
        <v>-213501475.08294106</v>
      </c>
      <c r="AD245" s="73">
        <f t="shared" si="59"/>
        <v>-213501475.08294106</v>
      </c>
      <c r="AE245" s="12"/>
      <c r="AF245" s="73">
        <f t="shared" si="60"/>
        <v>143598946.35462582</v>
      </c>
      <c r="AG245" s="73">
        <f t="shared" si="61"/>
        <v>25055264.1861054</v>
      </c>
      <c r="AH245" s="73">
        <f t="shared" si="61"/>
        <v>74321843.53305012</v>
      </c>
      <c r="AI245" s="12">
        <f t="shared" si="62"/>
        <v>1.0525559443899875</v>
      </c>
      <c r="AL245" s="73">
        <f>Summary!G245</f>
        <v>19478692.529217634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-21980408.879857164</v>
      </c>
      <c r="AN245" s="20">
        <f>Summary!I245</f>
        <v>11298187.557912676</v>
      </c>
      <c r="AP245" s="12">
        <v>1</v>
      </c>
    </row>
    <row r="246" spans="1:42" x14ac:dyDescent="0.3">
      <c r="A246">
        <v>242</v>
      </c>
      <c r="B246" t="str">
        <f>Summary!B246</f>
        <v>MarinusPortlandSnowy</v>
      </c>
      <c r="C246" t="str">
        <f>Summary!C246</f>
        <v>Wind</v>
      </c>
      <c r="D246" s="104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173049112.67623436</v>
      </c>
      <c r="H246" s="73">
        <f>SUMIFS(AM$5:AM246,$F$5:$F246,$F246,$D$5:$D246,$D246)</f>
        <v>-142067095.79793736</v>
      </c>
      <c r="I246" s="20">
        <f>SUMIFS(AN$5:AN246,$F$5:$F246,$F246,$D$5:$D246,$D246)</f>
        <v>120768934.85426262</v>
      </c>
      <c r="J246" s="73">
        <f t="shared" si="48"/>
        <v>120768934.85426262</v>
      </c>
      <c r="K246" s="73">
        <f t="shared" si="49"/>
        <v>293818047.53049695</v>
      </c>
      <c r="L246" s="73">
        <f t="shared" si="50"/>
        <v>151750951.73255962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104210118.48617969</v>
      </c>
      <c r="Q246" s="73">
        <f>P246/SUMIFS(FinParameters!$H$8:$H$39,FinParameters!$B$8:$B$39,Financials!$E246,FinParameters!$C$8:$C$39,Financials!$F246)</f>
        <v>19621952.90860926</v>
      </c>
      <c r="R246" s="73">
        <f t="shared" si="63"/>
        <v>33599293.542215683</v>
      </c>
      <c r="S246" s="12">
        <f t="shared" si="52"/>
        <v>0.47583771424395227</v>
      </c>
      <c r="T246" s="114">
        <f t="shared" si="53"/>
        <v>173049112.67623436</v>
      </c>
      <c r="U246" s="73">
        <f>T246/SUMIFS(FinParameters!$L$8:$L$39,FinParameters!$B$8:$B$39,Financials!$E246,FinParameters!$C$8:$C$39,Financials!$F246)</f>
        <v>116570197.0190133</v>
      </c>
      <c r="V246" s="73">
        <f t="shared" si="54"/>
        <v>116570197.0190133</v>
      </c>
      <c r="W246" s="12"/>
      <c r="X246" s="73">
        <f t="shared" si="55"/>
        <v>277259231.16241401</v>
      </c>
      <c r="Y246" s="73">
        <f t="shared" si="56"/>
        <v>136192149.92762256</v>
      </c>
      <c r="Z246" s="73">
        <f t="shared" si="56"/>
        <v>150169490.56122899</v>
      </c>
      <c r="AA246" s="12">
        <f t="shared" si="57"/>
        <v>2.1267205230982911</v>
      </c>
      <c r="AB246" s="114">
        <f t="shared" si="58"/>
        <v>-142067095.79793736</v>
      </c>
      <c r="AC246" s="73">
        <f>AB246/SUMIFS(FinParameters!$L$8:$L$39,FinParameters!$B$8:$B$39,Financials!$E246,FinParameters!$C$8:$C$39,Financials!$F246)</f>
        <v>-95699937.959629685</v>
      </c>
      <c r="AD246" s="73">
        <f t="shared" si="59"/>
        <v>-95699937.959629685</v>
      </c>
      <c r="AE246" s="12"/>
      <c r="AF246" s="73">
        <f t="shared" si="60"/>
        <v>135192135.36447665</v>
      </c>
      <c r="AG246" s="73">
        <f t="shared" si="61"/>
        <v>40492211.967992872</v>
      </c>
      <c r="AH246" s="73">
        <f t="shared" si="61"/>
        <v>54469552.601599306</v>
      </c>
      <c r="AI246" s="12">
        <f t="shared" si="62"/>
        <v>0.77140513008912959</v>
      </c>
      <c r="AL246" s="73">
        <f>Summary!G246</f>
        <v>9632764.9297917951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-9857888.713589007</v>
      </c>
      <c r="AN246" s="20">
        <f>Summary!I246</f>
        <v>8642356.232981503</v>
      </c>
      <c r="AP246" s="12">
        <v>1</v>
      </c>
    </row>
    <row r="247" spans="1:42" x14ac:dyDescent="0.3">
      <c r="A247">
        <v>243</v>
      </c>
      <c r="B247" t="str">
        <f>Summary!B247</f>
        <v>MarinusPortlandSnowy</v>
      </c>
      <c r="C247" t="str">
        <f>Summary!C247</f>
        <v>Wind</v>
      </c>
      <c r="D247" s="104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99831801.995049343</v>
      </c>
      <c r="H247" s="73">
        <f>SUMIFS(AM$5:AM247,$F$5:$F247,$F247,$D$5:$D247,$D247)</f>
        <v>-59446199.675681241</v>
      </c>
      <c r="I247" s="20">
        <f>SUMIFS(AN$5:AN247,$F$5:$F247,$F247,$D$5:$D247,$D247)</f>
        <v>103034125.56052344</v>
      </c>
      <c r="J247" s="73">
        <f t="shared" si="48"/>
        <v>103034125.56052344</v>
      </c>
      <c r="K247" s="73">
        <f t="shared" si="49"/>
        <v>202865927.55557278</v>
      </c>
      <c r="L247" s="73">
        <f t="shared" si="50"/>
        <v>143419727.87989154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86475309.19244051</v>
      </c>
      <c r="Q247" s="73">
        <f>P247/SUMIFS(FinParameters!$H$8:$H$39,FinParameters!$B$8:$B$39,Financials!$E247,FinParameters!$C$8:$C$39,Financials!$F247)</f>
        <v>16282626.575811101</v>
      </c>
      <c r="R247" s="73">
        <f t="shared" si="63"/>
        <v>15864484.248476498</v>
      </c>
      <c r="S247" s="12">
        <f t="shared" si="52"/>
        <v>0.22467495969727563</v>
      </c>
      <c r="T247" s="114">
        <f t="shared" si="53"/>
        <v>99831801.995049343</v>
      </c>
      <c r="U247" s="73">
        <f>T247/SUMIFS(FinParameters!$L$8:$L$39,FinParameters!$B$8:$B$39,Financials!$E247,FinParameters!$C$8:$C$39,Financials!$F247)</f>
        <v>67249190.980245039</v>
      </c>
      <c r="V247" s="73">
        <f t="shared" si="54"/>
        <v>67249190.980245039</v>
      </c>
      <c r="W247" s="12"/>
      <c r="X247" s="73">
        <f t="shared" si="55"/>
        <v>186307111.18748984</v>
      </c>
      <c r="Y247" s="73">
        <f t="shared" si="56"/>
        <v>83531817.556056142</v>
      </c>
      <c r="Z247" s="73">
        <f t="shared" si="56"/>
        <v>83113675.228721529</v>
      </c>
      <c r="AA247" s="12">
        <f t="shared" si="57"/>
        <v>1.1770670473639084</v>
      </c>
      <c r="AB247" s="114">
        <f t="shared" si="58"/>
        <v>-59446199.675681241</v>
      </c>
      <c r="AC247" s="73">
        <f>AB247/SUMIFS(FinParameters!$L$8:$L$39,FinParameters!$B$8:$B$39,Financials!$E247,FinParameters!$C$8:$C$39,Financials!$F247)</f>
        <v>-40044442.303444691</v>
      </c>
      <c r="AD247" s="73">
        <f t="shared" si="59"/>
        <v>-40044442.303444691</v>
      </c>
      <c r="AE247" s="12"/>
      <c r="AF247" s="73">
        <f t="shared" si="60"/>
        <v>126860911.5118086</v>
      </c>
      <c r="AG247" s="73">
        <f t="shared" si="61"/>
        <v>43487375.252611451</v>
      </c>
      <c r="AH247" s="73">
        <f t="shared" si="61"/>
        <v>43069232.925276838</v>
      </c>
      <c r="AI247" s="12">
        <f t="shared" si="62"/>
        <v>0.60995226949205195</v>
      </c>
      <c r="AL247" s="73">
        <f>Summary!G247</f>
        <v>6882026.0262908656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-4388419.4750104537</v>
      </c>
      <c r="AN247" s="20">
        <f>Summary!I247</f>
        <v>7890403.1862727394</v>
      </c>
      <c r="AP247" s="12">
        <v>1</v>
      </c>
    </row>
    <row r="248" spans="1:42" x14ac:dyDescent="0.3">
      <c r="A248">
        <v>244</v>
      </c>
      <c r="B248" t="str">
        <f>Summary!B248</f>
        <v>MarinusPortlandSnowy</v>
      </c>
      <c r="C248" t="str">
        <f>Summary!C248</f>
        <v>Wind</v>
      </c>
      <c r="D248" s="104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46409382.64039693</v>
      </c>
      <c r="H248" s="73">
        <f>SUMIFS(AM$5:AM248,$F$5:$F248,$F248,$D$5:$D248,$D248)</f>
        <v>926601.68829697836</v>
      </c>
      <c r="I248" s="20">
        <f>SUMIFS(AN$5:AN248,$F$5:$F248,$F248,$D$5:$D248,$D248)</f>
        <v>89979850.855476037</v>
      </c>
      <c r="J248" s="73">
        <f t="shared" si="48"/>
        <v>89979850.855476037</v>
      </c>
      <c r="K248" s="73">
        <f t="shared" si="49"/>
        <v>136389233.49587297</v>
      </c>
      <c r="L248" s="73">
        <f t="shared" si="50"/>
        <v>137315835.18416995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73421034.487393111</v>
      </c>
      <c r="Q248" s="73">
        <f>P248/SUMIFS(FinParameters!$H$8:$H$39,FinParameters!$B$8:$B$39,Financials!$E248,FinParameters!$C$8:$C$39,Financials!$F248)</f>
        <v>13824608.417502802</v>
      </c>
      <c r="R248" s="73">
        <f t="shared" si="63"/>
        <v>2810209.5434291</v>
      </c>
      <c r="S248" s="12">
        <f t="shared" si="52"/>
        <v>3.9798565526734067E-2</v>
      </c>
      <c r="T248" s="114">
        <f t="shared" si="53"/>
        <v>46409382.64039693</v>
      </c>
      <c r="U248" s="73">
        <f>T248/SUMIFS(FinParameters!$L$8:$L$39,FinParameters!$B$8:$B$39,Financials!$E248,FinParameters!$C$8:$C$39,Financials!$F248)</f>
        <v>31262517.294980731</v>
      </c>
      <c r="V248" s="73">
        <f t="shared" si="54"/>
        <v>31262517.294980731</v>
      </c>
      <c r="W248" s="12"/>
      <c r="X248" s="73">
        <f t="shared" si="55"/>
        <v>119830417.12779005</v>
      </c>
      <c r="Y248" s="73">
        <f t="shared" si="56"/>
        <v>45087125.712483533</v>
      </c>
      <c r="Z248" s="73">
        <f t="shared" si="56"/>
        <v>34072726.838409834</v>
      </c>
      <c r="AA248" s="12">
        <f t="shared" si="57"/>
        <v>0.48254254026134924</v>
      </c>
      <c r="AB248" s="114">
        <f t="shared" si="58"/>
        <v>926601.68829697836</v>
      </c>
      <c r="AC248" s="73">
        <f>AB248/SUMIFS(FinParameters!$L$8:$L$39,FinParameters!$B$8:$B$39,Financials!$E248,FinParameters!$C$8:$C$39,Financials!$F248)</f>
        <v>624182.00066138338</v>
      </c>
      <c r="AD248" s="73">
        <f t="shared" si="59"/>
        <v>624182.00066138338</v>
      </c>
      <c r="AE248" s="12"/>
      <c r="AF248" s="73">
        <f t="shared" si="60"/>
        <v>120757018.81608702</v>
      </c>
      <c r="AG248" s="73">
        <f t="shared" si="61"/>
        <v>45711307.713144913</v>
      </c>
      <c r="AH248" s="73">
        <f t="shared" si="61"/>
        <v>34696908.839071214</v>
      </c>
      <c r="AI248" s="12">
        <f t="shared" si="62"/>
        <v>0.49138228970708542</v>
      </c>
      <c r="AL248" s="73">
        <f>Summary!G248</f>
        <v>4088658.5647994261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374445.90678285388</v>
      </c>
      <c r="AN248" s="20">
        <f>Summary!I248</f>
        <v>7137127.3767141448</v>
      </c>
      <c r="AP248" s="12">
        <v>1</v>
      </c>
    </row>
    <row r="249" spans="1:42" x14ac:dyDescent="0.3">
      <c r="A249">
        <v>245</v>
      </c>
      <c r="B249" t="str">
        <f>Summary!B249</f>
        <v>MarinusPortlandSnowy</v>
      </c>
      <c r="C249" t="str">
        <f>Summary!C249</f>
        <v>Wind</v>
      </c>
      <c r="D249" s="104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-2218591.9302934296</v>
      </c>
      <c r="H249" s="73">
        <f>SUMIFS(AM$5:AM249,$F$5:$F249,$F249,$D$5:$D249,$D249)</f>
        <v>62347449.702906534</v>
      </c>
      <c r="I249" s="20">
        <f>SUMIFS(AN$5:AN249,$F$5:$F249,$F249,$D$5:$D249,$D249)</f>
        <v>76069159.587289631</v>
      </c>
      <c r="J249" s="73">
        <f t="shared" si="48"/>
        <v>76069159.587289631</v>
      </c>
      <c r="K249" s="73">
        <f t="shared" si="49"/>
        <v>73850567.656996205</v>
      </c>
      <c r="L249" s="73">
        <f t="shared" si="50"/>
        <v>136198017.35990274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59510343.219206706</v>
      </c>
      <c r="Q249" s="73">
        <f>P249/SUMIFS(FinParameters!$H$8:$H$39,FinParameters!$B$8:$B$39,Financials!$E249,FinParameters!$C$8:$C$39,Financials!$F249)</f>
        <v>11205333.696816683</v>
      </c>
      <c r="R249" s="73">
        <f t="shared" si="63"/>
        <v>-11100481.724757306</v>
      </c>
      <c r="S249" s="12">
        <f t="shared" si="52"/>
        <v>-0.15720651519885981</v>
      </c>
      <c r="T249" s="114">
        <f t="shared" si="53"/>
        <v>-2218591.9302934296</v>
      </c>
      <c r="U249" s="73">
        <f>T249/SUMIFS(FinParameters!$L$8:$L$39,FinParameters!$B$8:$B$39,Financials!$E249,FinParameters!$C$8:$C$39,Financials!$F249)</f>
        <v>-1494498.841510765</v>
      </c>
      <c r="V249" s="73">
        <f t="shared" si="54"/>
        <v>-1494498.841510765</v>
      </c>
      <c r="W249" s="12"/>
      <c r="X249" s="73">
        <f t="shared" si="55"/>
        <v>57291751.28891328</v>
      </c>
      <c r="Y249" s="73">
        <f t="shared" si="56"/>
        <v>9710834.8553059176</v>
      </c>
      <c r="Z249" s="73">
        <f t="shared" si="56"/>
        <v>-12594980.566268072</v>
      </c>
      <c r="AA249" s="12">
        <f t="shared" si="57"/>
        <v>-0.17837180880216758</v>
      </c>
      <c r="AB249" s="114">
        <f t="shared" si="58"/>
        <v>62347449.702906534</v>
      </c>
      <c r="AC249" s="73">
        <f>AB249/SUMIFS(FinParameters!$L$8:$L$39,FinParameters!$B$8:$B$39,Financials!$E249,FinParameters!$C$8:$C$39,Financials!$F249)</f>
        <v>41998796.660105415</v>
      </c>
      <c r="AD249" s="73">
        <f t="shared" si="59"/>
        <v>41998796.660105415</v>
      </c>
      <c r="AE249" s="12"/>
      <c r="AF249" s="73">
        <f t="shared" si="60"/>
        <v>119639200.99181981</v>
      </c>
      <c r="AG249" s="73">
        <f t="shared" si="61"/>
        <v>51709631.515411332</v>
      </c>
      <c r="AH249" s="73">
        <f t="shared" si="61"/>
        <v>29403816.093837343</v>
      </c>
      <c r="AI249" s="12">
        <f t="shared" si="62"/>
        <v>0.41642079832903661</v>
      </c>
      <c r="AL249" s="73">
        <f>Summary!G249</f>
        <v>-1604105.0843706292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7451603.4435423212</v>
      </c>
      <c r="AN249" s="20">
        <f>Summary!I249</f>
        <v>5822989.3076957306</v>
      </c>
      <c r="AP249" s="12">
        <v>1</v>
      </c>
    </row>
    <row r="250" spans="1:42" x14ac:dyDescent="0.3">
      <c r="A250">
        <v>246</v>
      </c>
      <c r="B250" t="str">
        <f>Summary!B250</f>
        <v>MarinusPortlandSnowy</v>
      </c>
      <c r="C250" t="str">
        <f>Summary!C250</f>
        <v>Wind</v>
      </c>
      <c r="D250" s="104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-59356725.581565164</v>
      </c>
      <c r="H250" s="73">
        <f>SUMIFS(AM$5:AM250,$F$5:$F250,$F250,$D$5:$D250,$D250)</f>
        <v>146739270.03431317</v>
      </c>
      <c r="I250" s="20">
        <f>SUMIFS(AN$5:AN250,$F$5:$F250,$F250,$D$5:$D250,$D250)</f>
        <v>58702210.2937188</v>
      </c>
      <c r="J250" s="73">
        <f t="shared" si="48"/>
        <v>58702210.2937188</v>
      </c>
      <c r="K250" s="73">
        <f t="shared" si="49"/>
        <v>-654515.28784636408</v>
      </c>
      <c r="L250" s="73">
        <f t="shared" si="50"/>
        <v>146084754.74646682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42143393.925635874</v>
      </c>
      <c r="Q250" s="73">
        <f>P250/SUMIFS(FinParameters!$H$8:$H$39,FinParameters!$B$8:$B$39,Financials!$E250,FinParameters!$C$8:$C$39,Financials!$F250)</f>
        <v>7935272.5342833633</v>
      </c>
      <c r="R250" s="73">
        <f t="shared" si="63"/>
        <v>-28467431.018328138</v>
      </c>
      <c r="S250" s="12">
        <f t="shared" si="52"/>
        <v>-0.4031595869460467</v>
      </c>
      <c r="T250" s="114">
        <f t="shared" si="53"/>
        <v>-59356725.581565164</v>
      </c>
      <c r="U250" s="73">
        <f>T250/SUMIFS(FinParameters!$L$8:$L$39,FinParameters!$B$8:$B$39,Financials!$E250,FinParameters!$C$8:$C$39,Financials!$F250)</f>
        <v>-39984170.322745651</v>
      </c>
      <c r="V250" s="73">
        <f t="shared" si="54"/>
        <v>-39984170.322745651</v>
      </c>
      <c r="W250" s="12"/>
      <c r="X250" s="73">
        <f t="shared" si="55"/>
        <v>-17213331.655929293</v>
      </c>
      <c r="Y250" s="73">
        <f t="shared" si="56"/>
        <v>-32048897.788462289</v>
      </c>
      <c r="Z250" s="73">
        <f t="shared" si="56"/>
        <v>-68451601.341073781</v>
      </c>
      <c r="AA250" s="12">
        <f t="shared" si="57"/>
        <v>-0.96942078492067241</v>
      </c>
      <c r="AB250" s="114">
        <f t="shared" si="58"/>
        <v>146739270.03431317</v>
      </c>
      <c r="AC250" s="73">
        <f>AB250/SUMIFS(FinParameters!$L$8:$L$39,FinParameters!$B$8:$B$39,Financials!$E250,FinParameters!$C$8:$C$39,Financials!$F250)</f>
        <v>98847231.018915519</v>
      </c>
      <c r="AD250" s="73">
        <f t="shared" si="59"/>
        <v>98847231.018915519</v>
      </c>
      <c r="AE250" s="12"/>
      <c r="AF250" s="73">
        <f t="shared" si="60"/>
        <v>129525938.37838387</v>
      </c>
      <c r="AG250" s="73">
        <f t="shared" si="61"/>
        <v>66798333.23045323</v>
      </c>
      <c r="AH250" s="73">
        <f t="shared" si="61"/>
        <v>30395629.677841738</v>
      </c>
      <c r="AI250" s="12">
        <f t="shared" si="62"/>
        <v>0.43046699570446012</v>
      </c>
      <c r="AL250" s="73">
        <f>Summary!G250</f>
        <v>-9310553.0377749149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18029184.699372664</v>
      </c>
      <c r="AN250" s="20">
        <f>Summary!I250</f>
        <v>4052093.6257075947</v>
      </c>
      <c r="AP250" s="12">
        <v>1</v>
      </c>
    </row>
    <row r="251" spans="1:42" x14ac:dyDescent="0.3">
      <c r="A251">
        <v>247</v>
      </c>
      <c r="B251" t="str">
        <f>Summary!B251</f>
        <v>MarinusPortlandSnowy</v>
      </c>
      <c r="C251" t="str">
        <f>Summary!C251</f>
        <v>Wind</v>
      </c>
      <c r="D251" s="104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-123690801.45989189</v>
      </c>
      <c r="H251" s="73">
        <f>SUMIFS(AM$5:AM251,$F$5:$F251,$F251,$D$5:$D251,$D251)</f>
        <v>290882724.66760272</v>
      </c>
      <c r="I251" s="20">
        <f>SUMIFS(AN$5:AN251,$F$5:$F251,$F251,$D$5:$D251,$D251)</f>
        <v>36107936.863540754</v>
      </c>
      <c r="J251" s="73">
        <f t="shared" si="48"/>
        <v>36107936.863540754</v>
      </c>
      <c r="K251" s="73">
        <f t="shared" si="49"/>
        <v>-87582864.596351132</v>
      </c>
      <c r="L251" s="73">
        <f t="shared" si="50"/>
        <v>203299860.07125157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19549120.495457824</v>
      </c>
      <c r="Q251" s="73">
        <f>P251/SUMIFS(FinParameters!$H$8:$H$39,FinParameters!$B$8:$B$39,Financials!$E251,FinParameters!$C$8:$C$39,Financials!$F251)</f>
        <v>3680946.9880554196</v>
      </c>
      <c r="R251" s="73">
        <f t="shared" si="63"/>
        <v>-51061704.448506184</v>
      </c>
      <c r="S251" s="12">
        <f t="shared" si="52"/>
        <v>-0.72314272619004527</v>
      </c>
      <c r="T251" s="114">
        <f t="shared" si="53"/>
        <v>-123690801.45989189</v>
      </c>
      <c r="U251" s="73">
        <f>T251/SUMIFS(FinParameters!$L$8:$L$39,FinParameters!$B$8:$B$39,Financials!$E251,FinParameters!$C$8:$C$39,Financials!$F251)</f>
        <v>-83321207.908160731</v>
      </c>
      <c r="V251" s="73">
        <f t="shared" si="54"/>
        <v>-83321207.908160731</v>
      </c>
      <c r="W251" s="12"/>
      <c r="X251" s="73">
        <f t="shared" si="55"/>
        <v>-104141680.96443406</v>
      </c>
      <c r="Y251" s="73">
        <f t="shared" si="56"/>
        <v>-79640260.920105308</v>
      </c>
      <c r="Z251" s="73">
        <f t="shared" si="56"/>
        <v>-134382912.35666692</v>
      </c>
      <c r="AA251" s="12">
        <f t="shared" si="57"/>
        <v>-1.9031488792732809</v>
      </c>
      <c r="AB251" s="114">
        <f t="shared" si="58"/>
        <v>290882724.66760272</v>
      </c>
      <c r="AC251" s="73">
        <f>AB251/SUMIFS(FinParameters!$L$8:$L$39,FinParameters!$B$8:$B$39,Financials!$E251,FinParameters!$C$8:$C$39,Financials!$F251)</f>
        <v>195945856.06093448</v>
      </c>
      <c r="AD251" s="73">
        <f t="shared" si="59"/>
        <v>195945856.06093448</v>
      </c>
      <c r="AE251" s="12"/>
      <c r="AF251" s="73">
        <f t="shared" si="60"/>
        <v>186741043.70316866</v>
      </c>
      <c r="AG251" s="73">
        <f t="shared" si="61"/>
        <v>116305595.14082918</v>
      </c>
      <c r="AH251" s="73">
        <f t="shared" si="61"/>
        <v>61562943.704267561</v>
      </c>
      <c r="AI251" s="12">
        <f t="shared" si="62"/>
        <v>0.87186268894497765</v>
      </c>
      <c r="AL251" s="73">
        <f>Summary!G251</f>
        <v>-13672467.865387287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30973158.138263527</v>
      </c>
      <c r="AN251" s="20">
        <f>Summary!I251</f>
        <v>2726516.8331040125</v>
      </c>
      <c r="AP251" s="12">
        <v>1</v>
      </c>
    </row>
    <row r="252" spans="1:42" x14ac:dyDescent="0.3">
      <c r="A252">
        <v>248</v>
      </c>
      <c r="B252" t="str">
        <f>Summary!B252</f>
        <v>MarinusPortlandSnowy</v>
      </c>
      <c r="C252" t="str">
        <f>Summary!C252</f>
        <v>Wind</v>
      </c>
      <c r="D252" s="104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50434192.909015387</v>
      </c>
      <c r="H252" s="73">
        <f>SUMIFS(AM$5:AM252,$F$5:$F252,$F252,$D$5:$D252,$D252)</f>
        <v>1412540.4980409187</v>
      </c>
      <c r="I252" s="20">
        <f>SUMIFS(AN$5:AN252,$F$5:$F252,$F252,$D$5:$D252,$D252)</f>
        <v>89720494.666024417</v>
      </c>
      <c r="J252" s="73">
        <f t="shared" si="48"/>
        <v>89720494.666024417</v>
      </c>
      <c r="K252" s="73">
        <f t="shared" si="49"/>
        <v>140154687.5750398</v>
      </c>
      <c r="L252" s="73">
        <f t="shared" si="50"/>
        <v>141567228.07308072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73161678.297941491</v>
      </c>
      <c r="Q252" s="73">
        <f>P252/SUMIFS(FinParameters!$H$8:$H$39,FinParameters!$B$8:$B$39,Financials!$E252,FinParameters!$C$8:$C$39,Financials!$F252)</f>
        <v>13775773.668920772</v>
      </c>
      <c r="R252" s="73">
        <f t="shared" si="63"/>
        <v>2550853.35397748</v>
      </c>
      <c r="S252" s="12">
        <f t="shared" si="52"/>
        <v>3.6125528288358195E-2</v>
      </c>
      <c r="T252" s="114">
        <f t="shared" si="53"/>
        <v>50434192.909015387</v>
      </c>
      <c r="U252" s="73">
        <f>T252/SUMIFS(FinParameters!$L$8:$L$39,FinParameters!$B$8:$B$39,Financials!$E252,FinParameters!$C$8:$C$39,Financials!$F252)</f>
        <v>33973729.844534792</v>
      </c>
      <c r="V252" s="73">
        <f t="shared" si="54"/>
        <v>33973729.844534792</v>
      </c>
      <c r="W252" s="12"/>
      <c r="X252" s="73">
        <f t="shared" si="55"/>
        <v>123595871.20695688</v>
      </c>
      <c r="Y252" s="73">
        <f t="shared" si="56"/>
        <v>47749503.513455562</v>
      </c>
      <c r="Z252" s="73">
        <f t="shared" si="56"/>
        <v>36524583.198512271</v>
      </c>
      <c r="AA252" s="12">
        <f t="shared" si="57"/>
        <v>0.51726605980737073</v>
      </c>
      <c r="AB252" s="114">
        <f t="shared" si="58"/>
        <v>1412540.4980409187</v>
      </c>
      <c r="AC252" s="73">
        <f>AB252/SUMIFS(FinParameters!$L$8:$L$39,FinParameters!$B$8:$B$39,Financials!$E252,FinParameters!$C$8:$C$39,Financials!$F252)</f>
        <v>951522.49906091893</v>
      </c>
      <c r="AD252" s="73">
        <f t="shared" si="59"/>
        <v>951522.49906091893</v>
      </c>
      <c r="AE252" s="12"/>
      <c r="AF252" s="73">
        <f t="shared" si="60"/>
        <v>125008411.70499779</v>
      </c>
      <c r="AG252" s="73">
        <f t="shared" si="61"/>
        <v>48701026.012516484</v>
      </c>
      <c r="AH252" s="73">
        <f t="shared" si="61"/>
        <v>37476105.697573192</v>
      </c>
      <c r="AI252" s="12">
        <f t="shared" si="62"/>
        <v>0.53074164941868085</v>
      </c>
      <c r="AL252" s="73">
        <f>Summary!G252</f>
        <v>2365105.8340397938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1939893.7187369431</v>
      </c>
      <c r="AN252" s="20">
        <f>Summary!I252</f>
        <v>6782322.3518564133</v>
      </c>
      <c r="AP252" s="12">
        <v>1</v>
      </c>
    </row>
    <row r="253" spans="1:42" x14ac:dyDescent="0.3">
      <c r="A253">
        <v>249</v>
      </c>
      <c r="B253" t="str">
        <f>Summary!B253</f>
        <v>MarinusPortlandSnowy</v>
      </c>
      <c r="C253" t="str">
        <f>Summary!C253</f>
        <v>Wind</v>
      </c>
      <c r="D253" s="104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329105423.43413562</v>
      </c>
      <c r="H253" s="73">
        <f>SUMIFS(AM$5:AM253,$F$5:$F253,$F253,$D$5:$D253,$D253)</f>
        <v>-337710463.14038217</v>
      </c>
      <c r="I253" s="20">
        <f>SUMIFS(AN$5:AN253,$F$5:$F253,$F253,$D$5:$D253,$D253)</f>
        <v>175147964.5564597</v>
      </c>
      <c r="J253" s="73">
        <f t="shared" si="48"/>
        <v>175147964.5564597</v>
      </c>
      <c r="K253" s="73">
        <f t="shared" si="49"/>
        <v>504253387.99059534</v>
      </c>
      <c r="L253" s="73">
        <f t="shared" si="50"/>
        <v>166542924.85021314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157386427.77917469</v>
      </c>
      <c r="Q253" s="73">
        <f>P253/SUMIFS(FinParameters!$H$8:$H$39,FinParameters!$B$8:$B$39,Financials!$E253,FinParameters!$C$8:$C$39,Financials!$F253)</f>
        <v>26697871.527971726</v>
      </c>
      <c r="R253" s="73">
        <f t="shared" si="63"/>
        <v>86288713.677786633</v>
      </c>
      <c r="S253" s="12">
        <f t="shared" si="52"/>
        <v>1.2136636848089888</v>
      </c>
      <c r="T253" s="114">
        <f t="shared" si="53"/>
        <v>329105423.43413562</v>
      </c>
      <c r="U253" s="73">
        <f>T253/SUMIFS(FinParameters!$L$8:$L$39,FinParameters!$B$8:$B$39,Financials!$E253,FinParameters!$C$8:$C$39,Financials!$F253)</f>
        <v>216286457.53735235</v>
      </c>
      <c r="V253" s="73">
        <f t="shared" si="54"/>
        <v>216286457.53735235</v>
      </c>
      <c r="W253" s="12"/>
      <c r="X253" s="73">
        <f t="shared" si="55"/>
        <v>486491851.21331036</v>
      </c>
      <c r="Y253" s="73">
        <f t="shared" si="56"/>
        <v>242984329.06532407</v>
      </c>
      <c r="Z253" s="73">
        <f t="shared" si="56"/>
        <v>302575171.21513897</v>
      </c>
      <c r="AA253" s="12">
        <f t="shared" si="57"/>
        <v>4.2557651119929849</v>
      </c>
      <c r="AB253" s="114">
        <f t="shared" si="58"/>
        <v>-337710463.14038217</v>
      </c>
      <c r="AC253" s="73">
        <f>AB253/SUMIFS(FinParameters!$L$8:$L$39,FinParameters!$B$8:$B$39,Financials!$E253,FinParameters!$C$8:$C$39,Financials!$F253)</f>
        <v>-221941647.09822816</v>
      </c>
      <c r="AD253" s="73">
        <f t="shared" si="59"/>
        <v>-221941647.09822816</v>
      </c>
      <c r="AE253" s="12"/>
      <c r="AF253" s="73">
        <f t="shared" si="60"/>
        <v>148781388.07292819</v>
      </c>
      <c r="AG253" s="73">
        <f t="shared" si="61"/>
        <v>21042681.967095912</v>
      </c>
      <c r="AH253" s="73">
        <f t="shared" si="61"/>
        <v>80633524.116910815</v>
      </c>
      <c r="AI253" s="12">
        <f t="shared" si="62"/>
        <v>1.1341225964300952</v>
      </c>
      <c r="AL253" s="73">
        <f>Summary!G253</f>
        <v>16247754.280443411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-20766323.360435199</v>
      </c>
      <c r="AN253" s="20">
        <f>Summary!I253</f>
        <v>10903731.207496118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MarinusPortlandSnowy</v>
      </c>
      <c r="C254" t="str">
        <f>Summary!C254</f>
        <v>Wind</v>
      </c>
      <c r="D254" s="104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181698362.81806812</v>
      </c>
      <c r="H254" s="73">
        <f>SUMIFS(AM$5:AM254,$F$5:$F254,$F254,$D$5:$D254,$D254)</f>
        <v>-152429760.6558392</v>
      </c>
      <c r="I254" s="20">
        <f>SUMIFS(AN$5:AN254,$F$5:$F254,$F254,$D$5:$D254,$D254)</f>
        <v>129403086.93546149</v>
      </c>
      <c r="J254" s="73">
        <f t="shared" si="48"/>
        <v>129403086.93546149</v>
      </c>
      <c r="K254" s="73">
        <f t="shared" si="49"/>
        <v>311101449.75352961</v>
      </c>
      <c r="L254" s="73">
        <f t="shared" si="50"/>
        <v>158671689.0976904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111641550.15817648</v>
      </c>
      <c r="Q254" s="73">
        <f>P254/SUMIFS(FinParameters!$H$8:$H$39,FinParameters!$B$8:$B$39,Financials!$E254,FinParameters!$C$8:$C$39,Financials!$F254)</f>
        <v>18938048.25082254</v>
      </c>
      <c r="R254" s="73">
        <f t="shared" si="63"/>
        <v>40543836.056788437</v>
      </c>
      <c r="S254" s="12">
        <f t="shared" si="52"/>
        <v>0.57025512801960665</v>
      </c>
      <c r="T254" s="114">
        <f t="shared" si="53"/>
        <v>181698362.81806812</v>
      </c>
      <c r="U254" s="73">
        <f>T254/SUMIFS(FinParameters!$L$8:$L$39,FinParameters!$B$8:$B$39,Financials!$E254,FinParameters!$C$8:$C$39,Financials!$F254)</f>
        <v>119411265.92257901</v>
      </c>
      <c r="V254" s="73">
        <f t="shared" si="54"/>
        <v>119411265.92257901</v>
      </c>
      <c r="W254" s="12"/>
      <c r="X254" s="73">
        <f t="shared" si="55"/>
        <v>293339912.97624463</v>
      </c>
      <c r="Y254" s="73">
        <f t="shared" si="56"/>
        <v>138349314.17340153</v>
      </c>
      <c r="Z254" s="73">
        <f t="shared" si="56"/>
        <v>159955101.97936743</v>
      </c>
      <c r="AA254" s="12">
        <f t="shared" si="57"/>
        <v>2.2497924722483393</v>
      </c>
      <c r="AB254" s="114">
        <f t="shared" si="58"/>
        <v>-152429760.6558392</v>
      </c>
      <c r="AC254" s="73">
        <f>AB254/SUMIFS(FinParameters!$L$8:$L$39,FinParameters!$B$8:$B$39,Financials!$E254,FinParameters!$C$8:$C$39,Financials!$F254)</f>
        <v>-100176085.25407964</v>
      </c>
      <c r="AD254" s="73">
        <f t="shared" si="59"/>
        <v>-100176085.25407964</v>
      </c>
      <c r="AE254" s="12"/>
      <c r="AF254" s="73">
        <f t="shared" si="60"/>
        <v>140910152.32040542</v>
      </c>
      <c r="AG254" s="73">
        <f t="shared" si="61"/>
        <v>38173228.919321895</v>
      </c>
      <c r="AH254" s="73">
        <f t="shared" si="61"/>
        <v>59779016.725287795</v>
      </c>
      <c r="AI254" s="12">
        <f t="shared" si="62"/>
        <v>0.8408008257486399</v>
      </c>
      <c r="AL254" s="73">
        <f>Summary!G254</f>
        <v>8649250.1418337543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-10362664.857901851</v>
      </c>
      <c r="AN254" s="20">
        <f>Summary!I254</f>
        <v>8634152.0811988767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MarinusPortlandSnowy</v>
      </c>
      <c r="C255" t="str">
        <f>Summary!C255</f>
        <v>Wind</v>
      </c>
      <c r="D255" s="104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105659106.16318677</v>
      </c>
      <c r="H255" s="73">
        <f>SUMIFS(AM$5:AM255,$F$5:$F255,$F255,$D$5:$D255,$D255)</f>
        <v>-64099040.364245951</v>
      </c>
      <c r="I255" s="20">
        <f>SUMIFS(AN$5:AN255,$F$5:$F255,$F255,$D$5:$D255,$D255)</f>
        <v>110900116.46779607</v>
      </c>
      <c r="J255" s="73">
        <f t="shared" si="48"/>
        <v>110900116.46779607</v>
      </c>
      <c r="K255" s="73">
        <f t="shared" si="49"/>
        <v>216559222.63098285</v>
      </c>
      <c r="L255" s="73">
        <f t="shared" si="50"/>
        <v>152460182.26673689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93138579.690511078</v>
      </c>
      <c r="Q255" s="73">
        <f>P255/SUMIFS(FinParameters!$H$8:$H$39,FinParameters!$B$8:$B$39,Financials!$E255,FinParameters!$C$8:$C$39,Financials!$F255)</f>
        <v>15799340.959462628</v>
      </c>
      <c r="R255" s="73">
        <f t="shared" si="63"/>
        <v>22040865.589123033</v>
      </c>
      <c r="S255" s="12">
        <f t="shared" si="52"/>
        <v>0.31000807645787204</v>
      </c>
      <c r="T255" s="114">
        <f t="shared" si="53"/>
        <v>105659106.16318677</v>
      </c>
      <c r="U255" s="73">
        <f>T255/SUMIFS(FinParameters!$L$8:$L$39,FinParameters!$B$8:$B$39,Financials!$E255,FinParameters!$C$8:$C$39,Financials!$F255)</f>
        <v>69438642.30536522</v>
      </c>
      <c r="V255" s="73">
        <f t="shared" si="54"/>
        <v>69438642.30536522</v>
      </c>
      <c r="W255" s="12"/>
      <c r="X255" s="73">
        <f t="shared" si="55"/>
        <v>198797685.85369784</v>
      </c>
      <c r="Y255" s="73">
        <f t="shared" si="56"/>
        <v>85237983.264827847</v>
      </c>
      <c r="Z255" s="73">
        <f t="shared" si="56"/>
        <v>91479507.894488245</v>
      </c>
      <c r="AA255" s="12">
        <f t="shared" si="57"/>
        <v>1.2866729831009049</v>
      </c>
      <c r="AB255" s="114">
        <f t="shared" si="58"/>
        <v>-64099040.364245951</v>
      </c>
      <c r="AC255" s="73">
        <f>AB255/SUMIFS(FinParameters!$L$8:$L$39,FinParameters!$B$8:$B$39,Financials!$E255,FinParameters!$C$8:$C$39,Financials!$F255)</f>
        <v>-42125572.490606777</v>
      </c>
      <c r="AD255" s="73">
        <f t="shared" si="59"/>
        <v>-42125572.490606777</v>
      </c>
      <c r="AE255" s="12"/>
      <c r="AF255" s="73">
        <f t="shared" si="60"/>
        <v>134698645.48945189</v>
      </c>
      <c r="AG255" s="73">
        <f t="shared" si="61"/>
        <v>43112410.77422107</v>
      </c>
      <c r="AH255" s="73">
        <f t="shared" si="61"/>
        <v>49353935.403881468</v>
      </c>
      <c r="AI255" s="12">
        <f t="shared" si="62"/>
        <v>0.69417049517936502</v>
      </c>
      <c r="AL255" s="73">
        <f>Summary!G255</f>
        <v>5827304.168137433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-4652840.6885647131</v>
      </c>
      <c r="AN255" s="20">
        <f>Summary!I255</f>
        <v>7865990.9072726341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MarinusPortlandSnowy</v>
      </c>
      <c r="C256" t="str">
        <f>Summary!C256</f>
        <v>Wind</v>
      </c>
      <c r="D256" s="104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49230392.375741571</v>
      </c>
      <c r="H256" s="73">
        <f>SUMIFS(AM$5:AM256,$F$5:$F256,$F256,$D$5:$D256,$D256)</f>
        <v>1255099.9067580644</v>
      </c>
      <c r="I256" s="20">
        <f>SUMIFS(AN$5:AN256,$F$5:$F256,$F256,$D$5:$D256,$D256)</f>
        <v>97055520.289302364</v>
      </c>
      <c r="J256" s="73">
        <f t="shared" si="48"/>
        <v>97055520.289302364</v>
      </c>
      <c r="K256" s="73">
        <f t="shared" si="49"/>
        <v>146285912.66504395</v>
      </c>
      <c r="L256" s="73">
        <f t="shared" si="50"/>
        <v>147541012.57180199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79293983.512017369</v>
      </c>
      <c r="Q256" s="73">
        <f>P256/SUMIFS(FinParameters!$H$8:$H$39,FinParameters!$B$8:$B$39,Financials!$E256,FinParameters!$C$8:$C$39,Financials!$F256)</f>
        <v>13450845.886884447</v>
      </c>
      <c r="R256" s="73">
        <f t="shared" si="63"/>
        <v>8196269.4106293246</v>
      </c>
      <c r="S256" s="12">
        <f t="shared" si="52"/>
        <v>0.11528175714540037</v>
      </c>
      <c r="T256" s="114">
        <f t="shared" si="53"/>
        <v>49230392.375741571</v>
      </c>
      <c r="U256" s="73">
        <f>T256/SUMIFS(FinParameters!$L$8:$L$39,FinParameters!$B$8:$B$39,Financials!$E256,FinParameters!$C$8:$C$39,Financials!$F256)</f>
        <v>32353970.527179718</v>
      </c>
      <c r="V256" s="73">
        <f t="shared" si="54"/>
        <v>32353970.527179718</v>
      </c>
      <c r="W256" s="12"/>
      <c r="X256" s="73">
        <f t="shared" si="55"/>
        <v>128524375.88775894</v>
      </c>
      <c r="Y256" s="73">
        <f t="shared" si="56"/>
        <v>45804816.414064169</v>
      </c>
      <c r="Z256" s="73">
        <f t="shared" si="56"/>
        <v>40550239.937809043</v>
      </c>
      <c r="AA256" s="12">
        <f t="shared" si="57"/>
        <v>0.57034519956552832</v>
      </c>
      <c r="AB256" s="114">
        <f t="shared" si="58"/>
        <v>1255099.9067580644</v>
      </c>
      <c r="AC256" s="73">
        <f>AB256/SUMIFS(FinParameters!$L$8:$L$39,FinParameters!$B$8:$B$39,Financials!$E256,FinParameters!$C$8:$C$39,Financials!$F256)</f>
        <v>824845.45485617302</v>
      </c>
      <c r="AD256" s="73">
        <f t="shared" si="59"/>
        <v>824845.45485617302</v>
      </c>
      <c r="AE256" s="12"/>
      <c r="AF256" s="73">
        <f t="shared" si="60"/>
        <v>129779475.79451701</v>
      </c>
      <c r="AG256" s="73">
        <f t="shared" si="61"/>
        <v>46629661.868920341</v>
      </c>
      <c r="AH256" s="73">
        <f t="shared" si="61"/>
        <v>41375085.392665215</v>
      </c>
      <c r="AI256" s="12">
        <f t="shared" si="62"/>
        <v>0.58194677445835696</v>
      </c>
      <c r="AL256" s="73">
        <f>Summary!G256</f>
        <v>2821009.7353446377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328498.21846108593</v>
      </c>
      <c r="AN256" s="20">
        <f>Summary!I256</f>
        <v>7075669.433826332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MarinusPortlandSnowy</v>
      </c>
      <c r="C257" t="str">
        <f>Summary!C257</f>
        <v>Wind</v>
      </c>
      <c r="D257" s="104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-5318988.0735048894</v>
      </c>
      <c r="H257" s="73">
        <f>SUMIFS(AM$5:AM257,$F$5:$F257,$F257,$D$5:$D257,$D257)</f>
        <v>69993610.407128692</v>
      </c>
      <c r="I257" s="20">
        <f>SUMIFS(AN$5:AN257,$F$5:$F257,$F257,$D$5:$D257,$D257)</f>
        <v>81788292.607849985</v>
      </c>
      <c r="J257" s="73">
        <f t="shared" si="48"/>
        <v>81788292.607849985</v>
      </c>
      <c r="K257" s="73">
        <f t="shared" si="49"/>
        <v>76469304.53434509</v>
      </c>
      <c r="L257" s="73">
        <f t="shared" si="50"/>
        <v>146462914.94147378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64026755.830564983</v>
      </c>
      <c r="Q257" s="73">
        <f>P257/SUMIFS(FinParameters!$H$8:$H$39,FinParameters!$B$8:$B$39,Financials!$E257,FinParameters!$C$8:$C$39,Financials!$F257)</f>
        <v>10861026.110304937</v>
      </c>
      <c r="R257" s="73">
        <f t="shared" si="63"/>
        <v>-7070958.2708230615</v>
      </c>
      <c r="S257" s="12">
        <f t="shared" si="52"/>
        <v>-9.9454087380919237E-2</v>
      </c>
      <c r="T257" s="114">
        <f t="shared" si="53"/>
        <v>-5318988.0735048894</v>
      </c>
      <c r="U257" s="73">
        <f>T257/SUMIFS(FinParameters!$L$8:$L$39,FinParameters!$B$8:$B$39,Financials!$E257,FinParameters!$C$8:$C$39,Financials!$F257)</f>
        <v>-3495612.6705460851</v>
      </c>
      <c r="V257" s="73">
        <f t="shared" si="54"/>
        <v>-3495612.6705460851</v>
      </c>
      <c r="W257" s="12"/>
      <c r="X257" s="73">
        <f t="shared" si="55"/>
        <v>58707767.757060088</v>
      </c>
      <c r="Y257" s="73">
        <f t="shared" si="56"/>
        <v>7365413.4397588521</v>
      </c>
      <c r="Z257" s="73">
        <f t="shared" si="56"/>
        <v>-10566570.941369146</v>
      </c>
      <c r="AA257" s="12">
        <f t="shared" si="57"/>
        <v>-0.1486204032706426</v>
      </c>
      <c r="AB257" s="114">
        <f t="shared" si="58"/>
        <v>69993610.407128692</v>
      </c>
      <c r="AC257" s="73">
        <f>AB257/SUMIFS(FinParameters!$L$8:$L$39,FinParameters!$B$8:$B$39,Financials!$E257,FinParameters!$C$8:$C$39,Financials!$F257)</f>
        <v>45999454.786369242</v>
      </c>
      <c r="AD257" s="73">
        <f t="shared" si="59"/>
        <v>45999454.786369242</v>
      </c>
      <c r="AE257" s="12"/>
      <c r="AF257" s="73">
        <f t="shared" si="60"/>
        <v>128701378.16418877</v>
      </c>
      <c r="AG257" s="73">
        <f t="shared" si="61"/>
        <v>53364868.226128094</v>
      </c>
      <c r="AH257" s="73">
        <f t="shared" si="61"/>
        <v>35432883.845000096</v>
      </c>
      <c r="AI257" s="12">
        <f t="shared" si="62"/>
        <v>0.49836881948794376</v>
      </c>
      <c r="AL257" s="73">
        <f>Summary!G257</f>
        <v>-3100396.1432114597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7646160.7042221548</v>
      </c>
      <c r="AN257" s="20">
        <f>Summary!I257</f>
        <v>5719133.0205603568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MarinusPortlandSnowy</v>
      </c>
      <c r="C258" t="str">
        <f>Summary!C258</f>
        <v>Wind</v>
      </c>
      <c r="D258" s="104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-70772739.540880963</v>
      </c>
      <c r="H258" s="73">
        <f>SUMIFS(AM$5:AM258,$F$5:$F258,$F258,$D$5:$D258,$D258)</f>
        <v>166001429.94996688</v>
      </c>
      <c r="I258" s="20">
        <f>SUMIFS(AN$5:AN258,$F$5:$F258,$F258,$D$5:$D258,$D258)</f>
        <v>62547130.414251029</v>
      </c>
      <c r="J258" s="73">
        <f t="shared" si="48"/>
        <v>62547130.414251029</v>
      </c>
      <c r="K258" s="73">
        <f t="shared" si="49"/>
        <v>-8225609.1266299337</v>
      </c>
      <c r="L258" s="73">
        <f t="shared" si="50"/>
        <v>157775820.82333696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44785593.636966027</v>
      </c>
      <c r="Q258" s="73">
        <f>P258/SUMIFS(FinParameters!$H$8:$H$39,FinParameters!$B$8:$B$39,Financials!$E258,FinParameters!$C$8:$C$39,Financials!$F258)</f>
        <v>7597097.4250797434</v>
      </c>
      <c r="R258" s="73">
        <f t="shared" si="63"/>
        <v>-26312120.464422017</v>
      </c>
      <c r="S258" s="12">
        <f t="shared" si="52"/>
        <v>-0.37008391615657193</v>
      </c>
      <c r="T258" s="114">
        <f t="shared" si="53"/>
        <v>-70772739.540880963</v>
      </c>
      <c r="U258" s="73">
        <f>T258/SUMIFS(FinParameters!$L$8:$L$39,FinParameters!$B$8:$B$39,Financials!$E258,FinParameters!$C$8:$C$39,Financials!$F258)</f>
        <v>-46511494.601894036</v>
      </c>
      <c r="V258" s="73">
        <f t="shared" si="54"/>
        <v>-46511494.601894036</v>
      </c>
      <c r="W258" s="12"/>
      <c r="X258" s="73">
        <f t="shared" si="55"/>
        <v>-25987145.903914936</v>
      </c>
      <c r="Y258" s="73">
        <f t="shared" si="56"/>
        <v>-38914397.176814295</v>
      </c>
      <c r="Z258" s="73">
        <f t="shared" si="56"/>
        <v>-72823615.066316053</v>
      </c>
      <c r="AA258" s="12">
        <f t="shared" si="57"/>
        <v>-1.0242750556293103</v>
      </c>
      <c r="AB258" s="114">
        <f t="shared" si="58"/>
        <v>99600857.969980121</v>
      </c>
      <c r="AC258" s="73">
        <f>AB258/SUMIFS(FinParameters!$L$8:$L$39,FinParameters!$B$8:$B$39,Financials!$E258,FinParameters!$C$8:$C$39,Financials!$F258)</f>
        <v>65457191.538258761</v>
      </c>
      <c r="AD258" s="73">
        <f t="shared" si="59"/>
        <v>65457191.538258761</v>
      </c>
      <c r="AE258" s="12"/>
      <c r="AF258" s="73">
        <f t="shared" si="60"/>
        <v>73613712.066065192</v>
      </c>
      <c r="AG258" s="73">
        <f t="shared" si="61"/>
        <v>26542794.361444466</v>
      </c>
      <c r="AH258" s="73">
        <f t="shared" si="61"/>
        <v>-7366423.5280572921</v>
      </c>
      <c r="AI258" s="12">
        <f t="shared" si="62"/>
        <v>-0.10360985048763299</v>
      </c>
      <c r="AL258" s="73">
        <f>Summary!G258</f>
        <v>-11416013.959315803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19262159.915653717</v>
      </c>
      <c r="AN258" s="20">
        <f>Summary!I258</f>
        <v>3844920.1205322277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MarinusPortlandSnowy</v>
      </c>
      <c r="C259" t="str">
        <f>Summary!C258</f>
        <v>Wind</v>
      </c>
      <c r="D259" s="104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-135106815.41920769</v>
      </c>
      <c r="H259" s="73">
        <f>SUMIFS(AM$5:AM259,$F$5:$F259,$F259,$D$5:$D259,$D259)</f>
        <v>322944357.73193526</v>
      </c>
      <c r="I259" s="20">
        <f>SUMIFS(AN$5:AN259,$F$5:$F259,$F259,$D$5:$D259,$D259)</f>
        <v>39952856.984072983</v>
      </c>
      <c r="J259" s="73">
        <f t="shared" si="48"/>
        <v>39952856.984072983</v>
      </c>
      <c r="K259" s="73">
        <f t="shared" si="49"/>
        <v>-95153958.435134709</v>
      </c>
      <c r="L259" s="73">
        <f t="shared" si="50"/>
        <v>227790399.29680055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22191320.206787981</v>
      </c>
      <c r="Q259" s="73">
        <f>P259/SUMIFS(FinParameters!$H$8:$H$39,FinParameters!$B$8:$B$39,Financials!$E259,FinParameters!$C$8:$C$39,Financials!$F259)</f>
        <v>3764371.7077572728</v>
      </c>
      <c r="R259" s="73">
        <f t="shared" si="63"/>
        <v>-48906393.894600064</v>
      </c>
      <c r="S259" s="12">
        <f t="shared" si="52"/>
        <v>-0.68787575680503144</v>
      </c>
      <c r="T259" s="114">
        <f t="shared" si="53"/>
        <v>-135106815.41920769</v>
      </c>
      <c r="U259" s="73">
        <f>T259/SUMIFS(FinParameters!$L$8:$L$39,FinParameters!$B$8:$B$39,Financials!$E259,FinParameters!$C$8:$C$39,Financials!$F259)</f>
        <v>-88791531.270591676</v>
      </c>
      <c r="V259" s="73">
        <f t="shared" si="54"/>
        <v>-88791531.270591676</v>
      </c>
      <c r="W259" s="12"/>
      <c r="X259" s="73">
        <f t="shared" si="55"/>
        <v>-112915495.21241972</v>
      </c>
      <c r="Y259" s="73">
        <f t="shared" si="56"/>
        <v>-85027159.562834397</v>
      </c>
      <c r="Z259" s="73">
        <f t="shared" si="56"/>
        <v>-137697925.16519174</v>
      </c>
      <c r="AA259" s="12">
        <f t="shared" si="57"/>
        <v>-1.9367419460044699</v>
      </c>
      <c r="AB259" s="114">
        <f t="shared" si="58"/>
        <v>129177743.09277411</v>
      </c>
      <c r="AC259" s="73">
        <f>AB259/SUMIFS(FinParameters!$L$8:$L$39,FinParameters!$B$8:$B$39,Financials!$E259,FinParameters!$C$8:$C$39,Financials!$F259)</f>
        <v>84894974.244621813</v>
      </c>
      <c r="AD259" s="73">
        <f t="shared" si="59"/>
        <v>84894974.244621813</v>
      </c>
      <c r="AE259" s="12"/>
      <c r="AF259" s="73">
        <f t="shared" si="60"/>
        <v>16262247.88035439</v>
      </c>
      <c r="AG259" s="73">
        <f t="shared" si="61"/>
        <v>-132185.31821258366</v>
      </c>
      <c r="AH259" s="73">
        <f t="shared" si="61"/>
        <v>-52802950.920569927</v>
      </c>
      <c r="AI259" s="12">
        <f t="shared" si="62"/>
        <v>-0.74268141511935115</v>
      </c>
      <c r="AL259" s="73">
        <f>Summary!G258</f>
        <v>-11416013.959315803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32061633.064332567</v>
      </c>
      <c r="AN259" s="20">
        <f>Summary!I258</f>
        <v>3844920.1205322277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MarinusPortlandSnowy</v>
      </c>
      <c r="C260" t="str">
        <f>Summary!C260</f>
        <v>Wind</v>
      </c>
      <c r="D260" s="104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51457792.584080309</v>
      </c>
      <c r="H260" s="73">
        <f>SUMIFS(AM$5:AM260,$F$5:$F260,$F260,$D$5:$D260,$D260)</f>
        <v>3425345.5216539651</v>
      </c>
      <c r="I260" s="20">
        <f>SUMIFS(AN$5:AN260,$F$5:$F260,$F260,$D$5:$D260,$D260)</f>
        <v>96420557.192826062</v>
      </c>
      <c r="J260" s="73">
        <f t="shared" si="48"/>
        <v>96420557.192826062</v>
      </c>
      <c r="K260" s="73">
        <f t="shared" si="49"/>
        <v>147878349.77690637</v>
      </c>
      <c r="L260" s="73">
        <f t="shared" si="50"/>
        <v>151303695.29856032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78659020.415541053</v>
      </c>
      <c r="Q260" s="73">
        <f>P260/SUMIFS(FinParameters!$H$8:$H$39,FinParameters!$B$8:$B$39,Financials!$E260,FinParameters!$C$8:$C$39,Financials!$F260)</f>
        <v>13343135.435520032</v>
      </c>
      <c r="R260" s="73">
        <f t="shared" si="63"/>
        <v>7561306.3141530082</v>
      </c>
      <c r="S260" s="12">
        <f t="shared" si="52"/>
        <v>0.10635090606950172</v>
      </c>
      <c r="T260" s="114">
        <f t="shared" si="53"/>
        <v>51457792.584080309</v>
      </c>
      <c r="U260" s="73">
        <f>T260/SUMIFS(FinParameters!$L$8:$L$39,FinParameters!$B$8:$B$39,Financials!$E260,FinParameters!$C$8:$C$39,Financials!$F260)</f>
        <v>33817806.934226841</v>
      </c>
      <c r="V260" s="73">
        <f t="shared" si="54"/>
        <v>33817806.934226841</v>
      </c>
      <c r="W260" s="12"/>
      <c r="X260" s="73">
        <f t="shared" si="55"/>
        <v>130116812.99962136</v>
      </c>
      <c r="Y260" s="73">
        <f t="shared" si="56"/>
        <v>47160942.369746871</v>
      </c>
      <c r="Z260" s="73">
        <f t="shared" si="56"/>
        <v>41379113.248379849</v>
      </c>
      <c r="AA260" s="12">
        <f t="shared" si="57"/>
        <v>0.58200342685239714</v>
      </c>
      <c r="AB260" s="114">
        <f t="shared" si="58"/>
        <v>3425345.5216539651</v>
      </c>
      <c r="AC260" s="73">
        <f>AB260/SUMIFS(FinParameters!$L$8:$L$39,FinParameters!$B$8:$B$39,Financials!$E260,FinParameters!$C$8:$C$39,Financials!$F260)</f>
        <v>2251120.1456035534</v>
      </c>
      <c r="AD260" s="73">
        <f t="shared" si="59"/>
        <v>2251120.1456035534</v>
      </c>
      <c r="AE260" s="12"/>
      <c r="AF260" s="73">
        <f t="shared" si="60"/>
        <v>133542158.52127533</v>
      </c>
      <c r="AG260" s="73">
        <f t="shared" si="61"/>
        <v>49412062.515350424</v>
      </c>
      <c r="AH260" s="73">
        <f t="shared" si="61"/>
        <v>43630233.393983401</v>
      </c>
      <c r="AI260" s="12">
        <f t="shared" si="62"/>
        <v>0.61366576894110858</v>
      </c>
      <c r="AL260" s="73">
        <f>Summary!G260</f>
        <v>1023599.67506492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2012805.0236130464</v>
      </c>
      <c r="AN260" s="20">
        <f>Summary!I260</f>
        <v>6700062.5268016439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A86A-186C-44FF-AA32-D8B86A1CAFE1}">
  <dimension ref="A2:AI656"/>
  <sheetViews>
    <sheetView topLeftCell="T1" workbookViewId="0">
      <selection activeCell="AI12" sqref="AI12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MarinusPortlandSnowy</v>
      </c>
      <c r="V2" s="121">
        <f>PPAcfd!E20</f>
        <v>458693.51980000001</v>
      </c>
      <c r="X2" s="106">
        <f>SwapSold!C15</f>
        <v>50</v>
      </c>
      <c r="Y2" s="122" t="str">
        <f>IF(AND(Y5&gt;Y6,Y6&gt;Y7,Y7&gt;Y8,Y8&gt;Y9,Y9&gt;Y10,Y10&gt;Y11),"Okay","Fix")</f>
        <v>Okay</v>
      </c>
      <c r="AF2" s="122" t="str">
        <f>IF(AND(AF5&gt;AF6,AF6&gt;AF7,AF7&gt;AF8,AF8&gt;AF9,AF9&gt;AF10,AF10&gt;AF11),"Okay","Fix")</f>
        <v>Okay</v>
      </c>
    </row>
    <row r="4" spans="2:35" ht="45.2" x14ac:dyDescent="0.3">
      <c r="B4" s="115" t="s">
        <v>58</v>
      </c>
      <c r="C4" s="115" t="s">
        <v>59</v>
      </c>
      <c r="D4" s="115" t="s">
        <v>0</v>
      </c>
      <c r="E4" s="115" t="s">
        <v>20</v>
      </c>
      <c r="F4" s="115" t="s">
        <v>60</v>
      </c>
      <c r="G4" s="115" t="s">
        <v>21</v>
      </c>
      <c r="H4" s="115" t="s">
        <v>22</v>
      </c>
      <c r="K4" s="115" t="s">
        <v>66</v>
      </c>
      <c r="L4" s="115" t="s">
        <v>65</v>
      </c>
      <c r="P4" s="115" t="s">
        <v>21</v>
      </c>
      <c r="Q4" s="115" t="s">
        <v>65</v>
      </c>
      <c r="T4" s="90" t="s">
        <v>34</v>
      </c>
      <c r="U4" s="90" t="str">
        <f>$P$16</f>
        <v>Merchant NPV</v>
      </c>
      <c r="V4" s="90" t="s">
        <v>134</v>
      </c>
      <c r="W4" s="90" t="str">
        <f>$P$24</f>
        <v>Merchant with PPA NPV</v>
      </c>
      <c r="X4" s="90" t="s">
        <v>139</v>
      </c>
      <c r="Y4" s="90" t="str">
        <f>$P$32</f>
        <v>Merchant with PPA and Sold Swap NPV</v>
      </c>
      <c r="AA4" s="116" t="s">
        <v>44</v>
      </c>
      <c r="AB4" s="116" t="str">
        <f>$P$16</f>
        <v>Merchant NPV</v>
      </c>
      <c r="AC4" s="90" t="s">
        <v>134</v>
      </c>
      <c r="AD4" s="90" t="str">
        <f>$P$24</f>
        <v>Merchant with PPA NPV</v>
      </c>
      <c r="AE4" s="90" t="s">
        <v>139</v>
      </c>
      <c r="AF4" s="116" t="str">
        <f>$P$32</f>
        <v>Merchant with PPA and Sold Swap NPV</v>
      </c>
      <c r="AH4" s="90" t="s">
        <v>145</v>
      </c>
      <c r="AI4" s="116" t="s">
        <v>146</v>
      </c>
    </row>
    <row r="5" spans="2:35" x14ac:dyDescent="0.3">
      <c r="B5" t="str">
        <f>$B$2</f>
        <v>MarinusPortlandSnowy</v>
      </c>
      <c r="C5" t="s">
        <v>64</v>
      </c>
      <c r="D5">
        <v>1</v>
      </c>
      <c r="E5" t="s">
        <v>18</v>
      </c>
      <c r="F5" t="s">
        <v>34</v>
      </c>
      <c r="G5" s="105" t="s">
        <v>119</v>
      </c>
      <c r="H5" s="20" cm="1">
        <f t="array" ref="H5">INDEX(Financials!$B$5:$AI$260,FinancialWalk!K5,FinancialWalk!L5)</f>
        <v>35460562.470389575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105" t="s">
        <v>61</v>
      </c>
      <c r="Q5">
        <f>Financials!G3</f>
        <v>6</v>
      </c>
      <c r="T5" s="3">
        <v>1</v>
      </c>
      <c r="U5" s="20">
        <f>AVERAGEIFS($H$5:$H$576,$D$5:$D$576,$T5,$G$5:$G$576,U$4,$F$5:$F$576,$T$4)</f>
        <v>110019971.68187599</v>
      </c>
      <c r="V5" s="20">
        <f t="shared" ref="V5:Y5" si="1">AVERAGEIFS($H$5:$H$576,$D$5:$D$576,$T5,$G$5:$G$576,V$4,$F$5:$F$576,$T$4)</f>
        <v>216286457.53735235</v>
      </c>
      <c r="W5" s="20">
        <f t="shared" si="1"/>
        <v>326306429.21922833</v>
      </c>
      <c r="X5" s="20">
        <f t="shared" si="1"/>
        <v>-221941647.09822816</v>
      </c>
      <c r="Y5" s="20">
        <f t="shared" si="1"/>
        <v>104364782.12100017</v>
      </c>
      <c r="AA5" s="3">
        <v>1</v>
      </c>
      <c r="AB5" s="20">
        <f>AVERAGEIFS($H$5:$H$576,$D$5:$D$576,$AA5,$G$5:$G$576,AB$4,$F$5:$F$576,$AA$4)</f>
        <v>86288713.677786633</v>
      </c>
      <c r="AC5" s="20">
        <f t="shared" ref="AC5:AF5" si="2">AVERAGEIFS($H$5:$H$576,$D$5:$D$576,$AA5,$G$5:$G$576,AC$4,$F$5:$F$576,$AA$4)</f>
        <v>216286457.53735235</v>
      </c>
      <c r="AD5" s="20">
        <f t="shared" si="2"/>
        <v>302575171.21513897</v>
      </c>
      <c r="AE5" s="20">
        <f t="shared" si="2"/>
        <v>-221941647.09822816</v>
      </c>
      <c r="AF5" s="20">
        <f t="shared" si="2"/>
        <v>80633524.116910815</v>
      </c>
      <c r="AH5" s="123">
        <v>1</v>
      </c>
      <c r="AI5" s="12">
        <v>1</v>
      </c>
    </row>
    <row r="6" spans="2:35" x14ac:dyDescent="0.3">
      <c r="B6" t="str">
        <f>B5</f>
        <v>MarinusPortlandSnowy</v>
      </c>
      <c r="C6" t="s">
        <v>64</v>
      </c>
      <c r="D6">
        <v>0.95</v>
      </c>
      <c r="E6" t="str">
        <f>E5</f>
        <v>Cal-37</v>
      </c>
      <c r="F6" t="s">
        <v>34</v>
      </c>
      <c r="G6" s="105" t="s">
        <v>119</v>
      </c>
      <c r="H6" s="20" cm="1">
        <f t="array" ref="H6">INDEX(Financials!$B$5:$AI$260,FinancialWalk!K6,FinancialWalk!L6)</f>
        <v>23747615.509427618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105" t="s">
        <v>113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50817229.317995347</v>
      </c>
      <c r="V6" s="20">
        <f t="shared" si="3"/>
        <v>119411265.92257901</v>
      </c>
      <c r="W6" s="20">
        <f t="shared" si="3"/>
        <v>170228495.24057436</v>
      </c>
      <c r="X6" s="20">
        <f t="shared" si="3"/>
        <v>-100176085.25407964</v>
      </c>
      <c r="Y6" s="20">
        <f t="shared" si="3"/>
        <v>70052409.98649472</v>
      </c>
      <c r="AA6" s="3">
        <v>0.95</v>
      </c>
      <c r="AB6" s="20">
        <f t="shared" ref="AB6:AF12" si="4">AVERAGEIFS($H$5:$H$576,$D$5:$D$576,$AA6,$G$5:$G$576,AB$4,$F$5:$F$576,$AA$4)</f>
        <v>40543836.056788437</v>
      </c>
      <c r="AC6" s="20">
        <f t="shared" si="4"/>
        <v>119411265.92257901</v>
      </c>
      <c r="AD6" s="20">
        <f t="shared" si="4"/>
        <v>159955101.97936743</v>
      </c>
      <c r="AE6" s="20">
        <f t="shared" si="4"/>
        <v>-100176085.25407964</v>
      </c>
      <c r="AF6" s="20">
        <f t="shared" si="4"/>
        <v>59779016.725287795</v>
      </c>
      <c r="AH6" s="123">
        <v>1</v>
      </c>
      <c r="AI6" s="12">
        <v>1</v>
      </c>
    </row>
    <row r="7" spans="2:35" x14ac:dyDescent="0.3">
      <c r="B7" t="str">
        <f t="shared" ref="B7:B26" si="5">B6</f>
        <v>MarinusPortlandSnowy</v>
      </c>
      <c r="C7" t="s">
        <v>64</v>
      </c>
      <c r="D7">
        <v>0.95</v>
      </c>
      <c r="E7" t="str">
        <f t="shared" ref="E7:E26" si="6">E6</f>
        <v>Cal-37</v>
      </c>
      <c r="F7" t="s">
        <v>34</v>
      </c>
      <c r="G7" s="105" t="s">
        <v>119</v>
      </c>
      <c r="H7" s="20" cm="1">
        <f t="array" ref="H7">INDEX(Financials!$B$5:$AI$260,FinancialWalk!K7,FinancialWalk!L7)</f>
        <v>23747615.509427618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105" t="s">
        <v>63</v>
      </c>
      <c r="Q7">
        <f t="shared" ref="Q7:Q33" si="7">Q6+1</f>
        <v>8</v>
      </c>
      <c r="T7" s="3">
        <v>0.75</v>
      </c>
      <c r="U7" s="20">
        <f t="shared" si="3"/>
        <v>24952219.612543765</v>
      </c>
      <c r="V7" s="20">
        <f t="shared" si="3"/>
        <v>69438642.30536522</v>
      </c>
      <c r="W7" s="20">
        <f t="shared" si="3"/>
        <v>94390861.917908981</v>
      </c>
      <c r="X7" s="20">
        <f t="shared" si="3"/>
        <v>-42125572.490606777</v>
      </c>
      <c r="Y7" s="20">
        <f t="shared" si="3"/>
        <v>52265289.427302204</v>
      </c>
      <c r="AA7" s="3">
        <v>0.75</v>
      </c>
      <c r="AB7" s="20">
        <f t="shared" si="4"/>
        <v>22040865.589123033</v>
      </c>
      <c r="AC7" s="20">
        <f t="shared" si="4"/>
        <v>69438642.30536522</v>
      </c>
      <c r="AD7" s="20">
        <f t="shared" si="4"/>
        <v>91479507.894488245</v>
      </c>
      <c r="AE7" s="20">
        <f t="shared" si="4"/>
        <v>-42125572.490606777</v>
      </c>
      <c r="AF7" s="20">
        <f t="shared" si="4"/>
        <v>49353935.403881468</v>
      </c>
      <c r="AH7" s="123">
        <v>1</v>
      </c>
      <c r="AI7" s="12">
        <v>1</v>
      </c>
    </row>
    <row r="8" spans="2:35" x14ac:dyDescent="0.3">
      <c r="B8" t="str">
        <f t="shared" si="5"/>
        <v>MarinusPortlandSnowy</v>
      </c>
      <c r="C8" t="s">
        <v>64</v>
      </c>
      <c r="D8">
        <v>0.95</v>
      </c>
      <c r="E8" t="str">
        <f t="shared" si="6"/>
        <v>Cal-37</v>
      </c>
      <c r="F8" t="s">
        <v>34</v>
      </c>
      <c r="G8" s="105" t="s">
        <v>119</v>
      </c>
      <c r="H8" s="20" cm="1">
        <f t="array" ref="H8">INDEX(Financials!$B$5:$AI$260,FinancialWalk!K8,FinancialWalk!L8)</f>
        <v>23747615.509427618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105" t="s">
        <v>114</v>
      </c>
      <c r="Q8">
        <f t="shared" si="7"/>
        <v>9</v>
      </c>
      <c r="T8" s="3">
        <v>0.5</v>
      </c>
      <c r="U8" s="20">
        <f t="shared" si="3"/>
        <v>8863598.8537772037</v>
      </c>
      <c r="V8" s="20">
        <f t="shared" si="3"/>
        <v>32353970.527179718</v>
      </c>
      <c r="W8" s="20">
        <f t="shared" si="3"/>
        <v>41217569.380956918</v>
      </c>
      <c r="X8" s="20">
        <f t="shared" si="3"/>
        <v>824845.45485617302</v>
      </c>
      <c r="Y8" s="20">
        <f t="shared" si="3"/>
        <v>42042414.83581309</v>
      </c>
      <c r="AA8" s="3">
        <v>0.5</v>
      </c>
      <c r="AB8" s="20">
        <f t="shared" si="4"/>
        <v>8196269.4106293246</v>
      </c>
      <c r="AC8" s="20">
        <f t="shared" si="4"/>
        <v>32353970.527179718</v>
      </c>
      <c r="AD8" s="20">
        <f t="shared" si="4"/>
        <v>40550239.937809043</v>
      </c>
      <c r="AE8" s="20">
        <f t="shared" si="4"/>
        <v>824845.45485617302</v>
      </c>
      <c r="AF8" s="20">
        <f t="shared" si="4"/>
        <v>41375085.392665215</v>
      </c>
      <c r="AH8" s="123">
        <v>1</v>
      </c>
      <c r="AI8" s="12">
        <v>1</v>
      </c>
    </row>
    <row r="9" spans="2:35" x14ac:dyDescent="0.3">
      <c r="B9" t="str">
        <f t="shared" si="5"/>
        <v>MarinusPortlandSnowy</v>
      </c>
      <c r="C9" t="s">
        <v>64</v>
      </c>
      <c r="D9">
        <v>0.75</v>
      </c>
      <c r="E9" t="str">
        <f t="shared" si="6"/>
        <v>Cal-37</v>
      </c>
      <c r="F9" t="s">
        <v>34</v>
      </c>
      <c r="G9" s="105" t="s">
        <v>119</v>
      </c>
      <c r="H9" s="20" cm="1">
        <f t="array" ref="H9">INDEX(Financials!$B$5:$AI$260,FinancialWalk!K9,FinancialWalk!L9)</f>
        <v>18630361.228153769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105" t="s">
        <v>115</v>
      </c>
      <c r="Q9">
        <f t="shared" si="7"/>
        <v>10</v>
      </c>
      <c r="T9" s="3">
        <v>0.25</v>
      </c>
      <c r="U9" s="20">
        <f t="shared" si="3"/>
        <v>-7459400.6172232144</v>
      </c>
      <c r="V9" s="20">
        <f t="shared" si="3"/>
        <v>-3495612.6705460851</v>
      </c>
      <c r="W9" s="20">
        <f t="shared" si="3"/>
        <v>-10955013.287769299</v>
      </c>
      <c r="X9" s="20">
        <f t="shared" si="3"/>
        <v>45999454.786369242</v>
      </c>
      <c r="Y9" s="20">
        <f t="shared" si="3"/>
        <v>35044441.498599946</v>
      </c>
      <c r="AA9" s="3">
        <v>0.25</v>
      </c>
      <c r="AB9" s="20">
        <f t="shared" si="4"/>
        <v>-7070958.2708230615</v>
      </c>
      <c r="AC9" s="20">
        <f t="shared" si="4"/>
        <v>-3495612.6705460851</v>
      </c>
      <c r="AD9" s="20">
        <f t="shared" si="4"/>
        <v>-10566570.941369146</v>
      </c>
      <c r="AE9" s="20">
        <f t="shared" si="4"/>
        <v>45999454.786369242</v>
      </c>
      <c r="AF9" s="20">
        <f t="shared" si="4"/>
        <v>35432883.845000096</v>
      </c>
      <c r="AH9" s="123">
        <v>1</v>
      </c>
      <c r="AI9" s="12">
        <v>1</v>
      </c>
    </row>
    <row r="10" spans="2:35" x14ac:dyDescent="0.3">
      <c r="B10" t="str">
        <f t="shared" si="5"/>
        <v>MarinusPortlandSnowy</v>
      </c>
      <c r="C10" t="s">
        <v>64</v>
      </c>
      <c r="D10">
        <v>0.75</v>
      </c>
      <c r="E10" t="str">
        <f t="shared" si="6"/>
        <v>Cal-37</v>
      </c>
      <c r="F10" t="s">
        <v>34</v>
      </c>
      <c r="G10" s="105" t="s">
        <v>119</v>
      </c>
      <c r="H10" s="20" cm="1">
        <f t="array" ref="H10">INDEX(Financials!$B$5:$AI$260,FinancialWalk!K10,FinancialWalk!L10)</f>
        <v>18630361.228153769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105" t="s">
        <v>116</v>
      </c>
      <c r="Q10">
        <f t="shared" si="7"/>
        <v>11</v>
      </c>
      <c r="T10" s="3">
        <v>0.05</v>
      </c>
      <c r="U10" s="20">
        <f t="shared" si="3"/>
        <v>-28752973.52226847</v>
      </c>
      <c r="V10" s="20">
        <f t="shared" si="3"/>
        <v>-46511494.601894043</v>
      </c>
      <c r="W10" s="20">
        <f t="shared" si="3"/>
        <v>-75264468.12416251</v>
      </c>
      <c r="X10" s="20">
        <f t="shared" si="3"/>
        <v>105822459.65351833</v>
      </c>
      <c r="Y10" s="20">
        <f t="shared" si="3"/>
        <v>30557991.529355824</v>
      </c>
      <c r="AA10" s="3">
        <v>0.05</v>
      </c>
      <c r="AB10" s="20">
        <f t="shared" si="4"/>
        <v>-26312120.464422017</v>
      </c>
      <c r="AC10" s="20">
        <f t="shared" si="4"/>
        <v>-46511494.601894043</v>
      </c>
      <c r="AD10" s="20">
        <f t="shared" si="4"/>
        <v>-72823615.066316053</v>
      </c>
      <c r="AE10" s="20">
        <f t="shared" si="4"/>
        <v>65457191.538258761</v>
      </c>
      <c r="AF10" s="20">
        <f t="shared" si="4"/>
        <v>-7366423.5280572921</v>
      </c>
      <c r="AH10" s="123">
        <v>0.97</v>
      </c>
      <c r="AI10" s="12">
        <v>0.6</v>
      </c>
    </row>
    <row r="11" spans="2:35" x14ac:dyDescent="0.3">
      <c r="B11" t="str">
        <f t="shared" si="5"/>
        <v>MarinusPortlandSnowy</v>
      </c>
      <c r="C11" t="s">
        <v>64</v>
      </c>
      <c r="D11">
        <v>0.75</v>
      </c>
      <c r="E11" t="str">
        <f t="shared" si="6"/>
        <v>Cal-37</v>
      </c>
      <c r="F11" t="s">
        <v>34</v>
      </c>
      <c r="G11" s="105" t="s">
        <v>119</v>
      </c>
      <c r="H11" s="20" cm="1">
        <f t="array" ref="H11">INDEX(Financials!$B$5:$AI$260,FinancialWalk!K11,FinancialWalk!L11)</f>
        <v>18630361.228153769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105" t="s">
        <v>107</v>
      </c>
      <c r="Q11">
        <f t="shared" si="7"/>
        <v>12</v>
      </c>
      <c r="T11" s="3">
        <v>0</v>
      </c>
      <c r="U11" s="20">
        <f t="shared" si="3"/>
        <v>-57629368.582601562</v>
      </c>
      <c r="V11" s="20">
        <f t="shared" si="3"/>
        <v>-92212513.551687226</v>
      </c>
      <c r="W11" s="20">
        <f t="shared" si="3"/>
        <v>-149841882.13428879</v>
      </c>
      <c r="X11" s="20">
        <f t="shared" si="3"/>
        <v>148566204.92808816</v>
      </c>
      <c r="Y11" s="20">
        <f t="shared" si="3"/>
        <v>-1275677.2062006295</v>
      </c>
      <c r="AA11" s="3">
        <v>0</v>
      </c>
      <c r="AB11" s="20">
        <f t="shared" si="4"/>
        <v>-48906393.894600064</v>
      </c>
      <c r="AC11" s="20">
        <f t="shared" si="4"/>
        <v>-88791531.270591676</v>
      </c>
      <c r="AD11" s="20">
        <f t="shared" si="4"/>
        <v>-137697925.16519174</v>
      </c>
      <c r="AE11" s="20">
        <f t="shared" si="4"/>
        <v>84894974.244621813</v>
      </c>
      <c r="AF11" s="20">
        <f t="shared" si="4"/>
        <v>-52802950.920569927</v>
      </c>
      <c r="AH11" s="123">
        <v>0.7</v>
      </c>
      <c r="AI11" s="12">
        <v>0.4</v>
      </c>
    </row>
    <row r="12" spans="2:35" x14ac:dyDescent="0.3">
      <c r="B12" t="str">
        <f t="shared" si="5"/>
        <v>MarinusPortlandSnowy</v>
      </c>
      <c r="C12" t="s">
        <v>64</v>
      </c>
      <c r="D12">
        <v>0.75</v>
      </c>
      <c r="E12" t="str">
        <f t="shared" si="6"/>
        <v>Cal-37</v>
      </c>
      <c r="F12" t="s">
        <v>34</v>
      </c>
      <c r="G12" s="105" t="s">
        <v>119</v>
      </c>
      <c r="H12" s="20" cm="1">
        <f t="array" ref="H12">INDEX(Financials!$B$5:$AI$260,FinancialWalk!K12,FinancialWalk!L12)</f>
        <v>18630361.228153769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105" t="s">
        <v>83</v>
      </c>
      <c r="Q12">
        <f t="shared" si="7"/>
        <v>13</v>
      </c>
      <c r="T12" t="s">
        <v>24</v>
      </c>
      <c r="U12" s="20">
        <f t="shared" si="3"/>
        <v>9421949.1706918366</v>
      </c>
      <c r="V12" s="20">
        <f t="shared" si="3"/>
        <v>33817806.934226841</v>
      </c>
      <c r="W12" s="20">
        <f t="shared" si="3"/>
        <v>43239756.104918674</v>
      </c>
      <c r="X12" s="20">
        <f t="shared" si="3"/>
        <v>2251120.1456035534</v>
      </c>
      <c r="Y12" s="20">
        <f t="shared" si="3"/>
        <v>45490876.250522226</v>
      </c>
      <c r="AA12" t="s">
        <v>24</v>
      </c>
      <c r="AB12" s="20">
        <f t="shared" si="4"/>
        <v>7561306.3141530082</v>
      </c>
      <c r="AC12" s="20">
        <f t="shared" si="4"/>
        <v>33817806.934226841</v>
      </c>
      <c r="AD12" s="20">
        <f t="shared" si="4"/>
        <v>41379113.248379849</v>
      </c>
      <c r="AE12" s="20">
        <f t="shared" si="4"/>
        <v>2251120.1456035534</v>
      </c>
      <c r="AF12" s="20">
        <f t="shared" si="4"/>
        <v>43630233.393983401</v>
      </c>
      <c r="AH12" s="123">
        <v>1</v>
      </c>
      <c r="AI12" s="12">
        <v>1</v>
      </c>
    </row>
    <row r="13" spans="2:35" x14ac:dyDescent="0.3">
      <c r="B13" t="str">
        <f t="shared" si="5"/>
        <v>MarinusPortlandSnowy</v>
      </c>
      <c r="C13" t="s">
        <v>64</v>
      </c>
      <c r="D13">
        <v>0.5</v>
      </c>
      <c r="E13" t="str">
        <f t="shared" si="6"/>
        <v>Cal-37</v>
      </c>
      <c r="F13" t="s">
        <v>34</v>
      </c>
      <c r="G13" s="105" t="s">
        <v>119</v>
      </c>
      <c r="H13" s="20" cm="1">
        <f t="array" ref="H13">INDEX(Financials!$B$5:$AI$260,FinancialWalk!K13,FinancialWalk!L13)</f>
        <v>15447313.381075758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105" t="s">
        <v>117</v>
      </c>
      <c r="Q13">
        <f t="shared" si="7"/>
        <v>14</v>
      </c>
    </row>
    <row r="14" spans="2:35" x14ac:dyDescent="0.3">
      <c r="B14" t="str">
        <f t="shared" si="5"/>
        <v>MarinusPortlandSnowy</v>
      </c>
      <c r="C14" t="s">
        <v>64</v>
      </c>
      <c r="D14">
        <v>0.5</v>
      </c>
      <c r="E14" t="str">
        <f t="shared" si="6"/>
        <v>Cal-37</v>
      </c>
      <c r="F14" t="s">
        <v>34</v>
      </c>
      <c r="G14" s="105" t="s">
        <v>119</v>
      </c>
      <c r="H14" s="20" cm="1">
        <f t="array" ref="H14">INDEX(Financials!$B$5:$AI$260,FinancialWalk!K14,FinancialWalk!L14)</f>
        <v>15447313.381075758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105" t="s">
        <v>118</v>
      </c>
      <c r="Q14">
        <f t="shared" si="7"/>
        <v>15</v>
      </c>
    </row>
    <row r="15" spans="2:35" ht="45.2" x14ac:dyDescent="0.3">
      <c r="B15" t="str">
        <f t="shared" si="5"/>
        <v>MarinusPortlandSnowy</v>
      </c>
      <c r="C15" t="s">
        <v>64</v>
      </c>
      <c r="D15">
        <v>0.5</v>
      </c>
      <c r="E15" t="str">
        <f t="shared" si="6"/>
        <v>Cal-37</v>
      </c>
      <c r="F15" t="s">
        <v>34</v>
      </c>
      <c r="G15" s="105" t="s">
        <v>119</v>
      </c>
      <c r="H15" s="20" cm="1">
        <f t="array" ref="H15">INDEX(Financials!$B$5:$AI$260,FinancialWalk!K15,FinancialWalk!L15)</f>
        <v>15447313.381075758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105" t="s">
        <v>119</v>
      </c>
      <c r="Q15">
        <f t="shared" si="7"/>
        <v>16</v>
      </c>
      <c r="T15" s="90" t="s">
        <v>34</v>
      </c>
      <c r="U15" s="90" t="str">
        <f>P17</f>
        <v>Merchant ROI</v>
      </c>
      <c r="V15" s="90" t="str">
        <f>P21</f>
        <v>PPA ROI</v>
      </c>
      <c r="W15" s="90" t="str">
        <f>P25</f>
        <v>Merchant with PPA ROI</v>
      </c>
      <c r="X15" s="90" t="str">
        <f>P29</f>
        <v>Sold Swap ROI</v>
      </c>
      <c r="Y15" s="90" t="str">
        <f>P33</f>
        <v>Merchant with PPA and Sold Swap ROI</v>
      </c>
      <c r="AA15" s="116" t="s">
        <v>44</v>
      </c>
      <c r="AB15" s="90" t="str">
        <f>U15</f>
        <v>Merchant ROI</v>
      </c>
      <c r="AC15" s="90" t="str">
        <f t="shared" ref="AC15:AF15" si="8">V15</f>
        <v>PPA ROI</v>
      </c>
      <c r="AD15" s="90" t="str">
        <f t="shared" si="8"/>
        <v>Merchant with PPA ROI</v>
      </c>
      <c r="AE15" s="90" t="str">
        <f t="shared" si="8"/>
        <v>Sold Swap ROI</v>
      </c>
      <c r="AF15" s="90" t="str">
        <f t="shared" si="8"/>
        <v>Merchant with PPA and Sold Swap ROI</v>
      </c>
    </row>
    <row r="16" spans="2:35" x14ac:dyDescent="0.3">
      <c r="B16" t="str">
        <f t="shared" si="5"/>
        <v>MarinusPortlandSnowy</v>
      </c>
      <c r="C16" t="s">
        <v>64</v>
      </c>
      <c r="D16">
        <v>0.5</v>
      </c>
      <c r="E16" t="str">
        <f t="shared" si="6"/>
        <v>Cal-37</v>
      </c>
      <c r="F16" t="s">
        <v>34</v>
      </c>
      <c r="G16" s="105" t="s">
        <v>119</v>
      </c>
      <c r="H16" s="20" cm="1">
        <f t="array" ref="H16">INDEX(Financials!$B$5:$AI$260,FinancialWalk!K16,FinancialWalk!L16)</f>
        <v>15447313.381075758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105" t="s">
        <v>120</v>
      </c>
      <c r="Q16">
        <f t="shared" si="7"/>
        <v>17</v>
      </c>
      <c r="T16" s="3">
        <v>1</v>
      </c>
      <c r="U16" s="14">
        <f>AVERAGEIFS($H$5:$H$576,$D$5:$D$576,$T16,$G$5:$G$576,U$15,$F$5:$F$576,$T$15)</f>
        <v>1.589553494219893</v>
      </c>
      <c r="V16" s="14"/>
      <c r="W16" s="14">
        <f t="shared" ref="W16:Y16" si="9">AVERAGEIFS($H$5:$H$576,$D$5:$D$576,$T16,$G$5:$G$576,W$15,$F$5:$F$576,$T$15)</f>
        <v>4.7144306331182682</v>
      </c>
      <c r="X16" s="14"/>
      <c r="Y16" s="14">
        <f t="shared" si="9"/>
        <v>1.5078480893779569</v>
      </c>
      <c r="AA16" s="3">
        <v>1</v>
      </c>
      <c r="AB16" s="14">
        <f>AVERAGEIFS($H$5:$H$576,$D$5:$D$576,$AA16,$G$5:$G$576,AB$15,$F$5:$F$576,$AA$15)</f>
        <v>1.2136636848089888</v>
      </c>
      <c r="AC16" s="14"/>
      <c r="AD16" s="14">
        <f t="shared" ref="AD16:AF16" si="10">AVERAGEIFS($H$5:$H$576,$D$5:$D$576,$AA16,$G$5:$G$576,AD$15,$F$5:$F$576,$AA$15)</f>
        <v>4.2557651119929849</v>
      </c>
      <c r="AE16" s="14"/>
      <c r="AF16" s="14">
        <f t="shared" si="10"/>
        <v>1.1341225964300952</v>
      </c>
    </row>
    <row r="17" spans="2:32" x14ac:dyDescent="0.3">
      <c r="B17" t="str">
        <f t="shared" si="5"/>
        <v>MarinusPortlandSnowy</v>
      </c>
      <c r="C17" t="s">
        <v>64</v>
      </c>
      <c r="D17">
        <v>0.5</v>
      </c>
      <c r="E17" t="str">
        <f t="shared" si="6"/>
        <v>Cal-37</v>
      </c>
      <c r="F17" t="s">
        <v>34</v>
      </c>
      <c r="G17" s="105" t="s">
        <v>119</v>
      </c>
      <c r="H17" s="20" cm="1">
        <f t="array" ref="H17">INDEX(Financials!$B$5:$AI$260,FinancialWalk!K17,FinancialWalk!L17)</f>
        <v>15447313.381075758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105" t="s">
        <v>142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0.73420037466070143</v>
      </c>
      <c r="V17" s="14"/>
      <c r="W17" s="14">
        <f t="shared" si="11"/>
        <v>2.4594380028369365</v>
      </c>
      <c r="X17" s="14"/>
      <c r="Y17" s="14">
        <f t="shared" si="11"/>
        <v>1.0121076325535963</v>
      </c>
      <c r="AA17" s="3">
        <v>0.95</v>
      </c>
      <c r="AB17" s="14">
        <f t="shared" ref="AB17:AF22" si="12">AVERAGEIFS($H$5:$H$576,$D$5:$D$576,$AA17,$G$5:$G$576,AB$15,$F$5:$F$576,$AA$15)</f>
        <v>0.57025512801960665</v>
      </c>
      <c r="AC17" s="14"/>
      <c r="AD17" s="14">
        <f t="shared" si="12"/>
        <v>2.2497924722483393</v>
      </c>
      <c r="AE17" s="14"/>
      <c r="AF17" s="14">
        <f t="shared" si="12"/>
        <v>0.8408008257486399</v>
      </c>
    </row>
    <row r="18" spans="2:32" x14ac:dyDescent="0.3">
      <c r="B18" t="str">
        <f t="shared" si="5"/>
        <v>MarinusPortlandSnowy</v>
      </c>
      <c r="C18" t="s">
        <v>64</v>
      </c>
      <c r="D18">
        <v>0.25</v>
      </c>
      <c r="E18" t="str">
        <f t="shared" si="6"/>
        <v>Cal-37</v>
      </c>
      <c r="F18" t="s">
        <v>34</v>
      </c>
      <c r="G18" s="105" t="s">
        <v>119</v>
      </c>
      <c r="H18" s="20" cm="1">
        <f t="array" ref="H18">INDEX(Financials!$B$5:$AI$260,FinancialWalk!K18,FinancialWalk!L18)</f>
        <v>12217894.955278603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105" t="s">
        <v>132</v>
      </c>
      <c r="Q18">
        <f t="shared" si="7"/>
        <v>19</v>
      </c>
      <c r="T18" s="3">
        <v>0.75</v>
      </c>
      <c r="U18" s="14">
        <f t="shared" si="11"/>
        <v>0.36050625415853388</v>
      </c>
      <c r="V18" s="14"/>
      <c r="W18" s="14">
        <f t="shared" si="11"/>
        <v>1.3637462552515471</v>
      </c>
      <c r="X18" s="14"/>
      <c r="Y18" s="14">
        <f t="shared" si="11"/>
        <v>0.75512174894758755</v>
      </c>
      <c r="AA18" s="3">
        <v>0.75</v>
      </c>
      <c r="AB18" s="14">
        <f t="shared" si="12"/>
        <v>0.31000807645787204</v>
      </c>
      <c r="AC18" s="14"/>
      <c r="AD18" s="14">
        <f t="shared" si="12"/>
        <v>1.2866729831009049</v>
      </c>
      <c r="AE18" s="14"/>
      <c r="AF18" s="14">
        <f t="shared" si="12"/>
        <v>0.69417049517936502</v>
      </c>
    </row>
    <row r="19" spans="2:32" x14ac:dyDescent="0.3">
      <c r="B19" t="str">
        <f t="shared" si="5"/>
        <v>MarinusPortlandSnowy</v>
      </c>
      <c r="C19" t="s">
        <v>64</v>
      </c>
      <c r="D19">
        <v>0.25</v>
      </c>
      <c r="E19" t="str">
        <f t="shared" si="6"/>
        <v>Cal-37</v>
      </c>
      <c r="F19" t="s">
        <v>34</v>
      </c>
      <c r="G19" s="105" t="s">
        <v>119</v>
      </c>
      <c r="H19" s="20" cm="1">
        <f t="array" ref="H19">INDEX(Financials!$B$5:$AI$260,FinancialWalk!K19,FinancialWalk!L19)</f>
        <v>12217894.955278603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105" t="s">
        <v>133</v>
      </c>
      <c r="Q19">
        <f t="shared" si="7"/>
        <v>20</v>
      </c>
      <c r="T19" s="3">
        <v>0.5</v>
      </c>
      <c r="U19" s="14">
        <f t="shared" si="11"/>
        <v>0.12806006322310257</v>
      </c>
      <c r="V19" s="14"/>
      <c r="W19" s="14">
        <f t="shared" si="11"/>
        <v>0.59550580163932088</v>
      </c>
      <c r="X19" s="14"/>
      <c r="Y19" s="14">
        <f t="shared" si="11"/>
        <v>0.60742305588793299</v>
      </c>
      <c r="AA19" s="3">
        <v>0.5</v>
      </c>
      <c r="AB19" s="14">
        <f t="shared" si="12"/>
        <v>0.11528175714540037</v>
      </c>
      <c r="AC19" s="14"/>
      <c r="AD19" s="14">
        <f t="shared" si="12"/>
        <v>0.57034519956552832</v>
      </c>
      <c r="AE19" s="14"/>
      <c r="AF19" s="14">
        <f t="shared" si="12"/>
        <v>0.58194677445835696</v>
      </c>
    </row>
    <row r="20" spans="2:32" x14ac:dyDescent="0.3">
      <c r="B20" t="str">
        <f t="shared" si="5"/>
        <v>MarinusPortlandSnowy</v>
      </c>
      <c r="C20" t="s">
        <v>64</v>
      </c>
      <c r="D20">
        <v>0.25</v>
      </c>
      <c r="E20" t="str">
        <f t="shared" si="6"/>
        <v>Cal-37</v>
      </c>
      <c r="F20" t="s">
        <v>34</v>
      </c>
      <c r="G20" s="105" t="s">
        <v>119</v>
      </c>
      <c r="H20" s="20" cm="1">
        <f t="array" ref="H20">INDEX(Financials!$B$5:$AI$260,FinancialWalk!K20,FinancialWalk!L20)</f>
        <v>12217894.955278603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105" t="s">
        <v>134</v>
      </c>
      <c r="Q20">
        <f t="shared" si="7"/>
        <v>21</v>
      </c>
      <c r="T20" s="3">
        <v>0.25</v>
      </c>
      <c r="U20" s="14">
        <f t="shared" si="11"/>
        <v>-0.10777239927109029</v>
      </c>
      <c r="V20" s="14"/>
      <c r="W20" s="14">
        <f t="shared" si="11"/>
        <v>-0.15827653274762343</v>
      </c>
      <c r="X20" s="14"/>
      <c r="Y20" s="14">
        <f t="shared" si="11"/>
        <v>0.50631729481039911</v>
      </c>
      <c r="AA20" s="3">
        <v>0.25</v>
      </c>
      <c r="AB20" s="14">
        <f t="shared" si="12"/>
        <v>-9.9454087380919237E-2</v>
      </c>
      <c r="AC20" s="14"/>
      <c r="AD20" s="14">
        <f t="shared" si="12"/>
        <v>-0.1486204032706426</v>
      </c>
      <c r="AE20" s="14"/>
      <c r="AF20" s="14">
        <f t="shared" si="12"/>
        <v>0.49836881948794376</v>
      </c>
    </row>
    <row r="21" spans="2:32" x14ac:dyDescent="0.3">
      <c r="B21" t="str">
        <f t="shared" si="5"/>
        <v>MarinusPortlandSnowy</v>
      </c>
      <c r="C21" t="s">
        <v>64</v>
      </c>
      <c r="D21">
        <v>0.25</v>
      </c>
      <c r="E21" t="str">
        <f t="shared" si="6"/>
        <v>Cal-37</v>
      </c>
      <c r="F21" t="s">
        <v>34</v>
      </c>
      <c r="G21" s="105" t="s">
        <v>119</v>
      </c>
      <c r="H21" s="20" cm="1">
        <f t="array" ref="H21">INDEX(Financials!$B$5:$AI$260,FinancialWalk!K21,FinancialWalk!L21)</f>
        <v>12217894.955278603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105" t="s">
        <v>135</v>
      </c>
      <c r="Q21">
        <f t="shared" si="7"/>
        <v>22</v>
      </c>
      <c r="T21" s="3">
        <v>0.05</v>
      </c>
      <c r="U21" s="14">
        <f t="shared" si="11"/>
        <v>-0.41541902649901302</v>
      </c>
      <c r="V21" s="14"/>
      <c r="W21" s="14">
        <f t="shared" si="11"/>
        <v>-1.0874107352371962</v>
      </c>
      <c r="X21" s="14"/>
      <c r="Y21" s="14">
        <f t="shared" si="11"/>
        <v>0.44149767964202402</v>
      </c>
      <c r="AA21" s="3">
        <v>0.05</v>
      </c>
      <c r="AB21" s="14">
        <f t="shared" si="12"/>
        <v>-0.37008391615657193</v>
      </c>
      <c r="AC21" s="14"/>
      <c r="AD21" s="14">
        <f t="shared" si="12"/>
        <v>-1.0242750556293103</v>
      </c>
      <c r="AE21" s="14"/>
      <c r="AF21" s="14">
        <f t="shared" si="12"/>
        <v>-0.10360985048763299</v>
      </c>
    </row>
    <row r="22" spans="2:32" x14ac:dyDescent="0.3">
      <c r="B22" t="str">
        <f t="shared" si="5"/>
        <v>MarinusPortlandSnowy</v>
      </c>
      <c r="C22" t="s">
        <v>64</v>
      </c>
      <c r="D22">
        <v>0.05</v>
      </c>
      <c r="E22" t="str">
        <f t="shared" si="6"/>
        <v>Cal-37</v>
      </c>
      <c r="F22" t="s">
        <v>34</v>
      </c>
      <c r="G22" s="105" t="s">
        <v>119</v>
      </c>
      <c r="H22" s="20" cm="1">
        <f t="array" ref="H22">INDEX(Financials!$B$5:$AI$260,FinancialWalk!K22,FinancialWalk!L22)</f>
        <v>8005075.0741790384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105" t="s">
        <v>122</v>
      </c>
      <c r="Q22">
        <f t="shared" si="7"/>
        <v>23</v>
      </c>
      <c r="T22" s="3">
        <v>0</v>
      </c>
      <c r="U22" s="14">
        <f t="shared" si="11"/>
        <v>-0.83262123048929004</v>
      </c>
      <c r="V22" s="14"/>
      <c r="W22" s="14">
        <f t="shared" si="11"/>
        <v>-2.1648950066606925</v>
      </c>
      <c r="X22" s="14"/>
      <c r="Y22" s="14">
        <f t="shared" si="11"/>
        <v>-1.8430809694045047E-2</v>
      </c>
      <c r="AA22" s="3">
        <v>0</v>
      </c>
      <c r="AB22" s="14">
        <f t="shared" si="12"/>
        <v>-0.68787575680503144</v>
      </c>
      <c r="AC22" s="14"/>
      <c r="AD22" s="14">
        <f t="shared" si="12"/>
        <v>-1.9367419460044699</v>
      </c>
      <c r="AE22" s="14"/>
      <c r="AF22" s="14">
        <f t="shared" si="12"/>
        <v>-0.74268141511935115</v>
      </c>
    </row>
    <row r="23" spans="2:32" x14ac:dyDescent="0.3">
      <c r="B23" t="str">
        <f t="shared" si="5"/>
        <v>MarinusPortlandSnowy</v>
      </c>
      <c r="C23" t="s">
        <v>64</v>
      </c>
      <c r="D23">
        <v>0.05</v>
      </c>
      <c r="E23" t="str">
        <f t="shared" si="6"/>
        <v>Cal-37</v>
      </c>
      <c r="F23" t="s">
        <v>34</v>
      </c>
      <c r="G23" s="105" t="s">
        <v>119</v>
      </c>
      <c r="H23" s="20" cm="1">
        <f t="array" ref="H23">INDEX(Financials!$B$5:$AI$260,FinancialWalk!K23,FinancialWalk!L23)</f>
        <v>8005075.0741790384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105" t="s">
        <v>123</v>
      </c>
      <c r="Q23">
        <f t="shared" si="7"/>
        <v>24</v>
      </c>
    </row>
    <row r="24" spans="2:32" x14ac:dyDescent="0.3">
      <c r="B24" t="str">
        <f t="shared" si="5"/>
        <v>MarinusPortlandSnowy</v>
      </c>
      <c r="C24" t="s">
        <v>64</v>
      </c>
      <c r="D24">
        <v>0.05</v>
      </c>
      <c r="E24" t="str">
        <f t="shared" si="6"/>
        <v>Cal-37</v>
      </c>
      <c r="F24" t="s">
        <v>34</v>
      </c>
      <c r="G24" s="105" t="s">
        <v>119</v>
      </c>
      <c r="H24" s="20" cm="1">
        <f t="array" ref="H24">INDEX(Financials!$B$5:$AI$260,FinancialWalk!K24,FinancialWalk!L24)</f>
        <v>8005075.0741790384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105" t="s">
        <v>124</v>
      </c>
      <c r="Q24">
        <f t="shared" si="7"/>
        <v>25</v>
      </c>
    </row>
    <row r="25" spans="2:32" x14ac:dyDescent="0.3">
      <c r="B25" t="str">
        <f t="shared" si="5"/>
        <v>MarinusPortlandSnowy</v>
      </c>
      <c r="C25" t="s">
        <v>64</v>
      </c>
      <c r="D25">
        <v>0</v>
      </c>
      <c r="E25" t="str">
        <f t="shared" si="6"/>
        <v>Cal-37</v>
      </c>
      <c r="F25" t="s">
        <v>34</v>
      </c>
      <c r="G25" s="105" t="s">
        <v>119</v>
      </c>
      <c r="H25" s="20" cm="1">
        <f t="array" ref="H25">INDEX(Financials!$B$5:$AI$260,FinancialWalk!K25,FinancialWalk!L25)</f>
        <v>2292034.2544379458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105" t="s">
        <v>136</v>
      </c>
      <c r="Q25">
        <f t="shared" si="7"/>
        <v>26</v>
      </c>
      <c r="T25" s="1" t="s">
        <v>143</v>
      </c>
      <c r="AA25" s="1" t="s">
        <v>143</v>
      </c>
    </row>
    <row r="26" spans="2:32" ht="45.2" x14ac:dyDescent="0.3">
      <c r="B26" t="str">
        <f t="shared" si="5"/>
        <v>MarinusPortlandSnowy</v>
      </c>
      <c r="C26" t="s">
        <v>64</v>
      </c>
      <c r="D26" t="s">
        <v>24</v>
      </c>
      <c r="E26" t="str">
        <f t="shared" si="6"/>
        <v>Cal-37</v>
      </c>
      <c r="F26" t="s">
        <v>34</v>
      </c>
      <c r="G26" s="105" t="s">
        <v>119</v>
      </c>
      <c r="H26" s="20" cm="1">
        <f t="array" ref="H26">INDEX(Financials!$B$5:$AI$260,FinancialWalk!K26,FinancialWalk!L26)</f>
        <v>15557780.01465602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137</v>
      </c>
      <c r="Q26">
        <f t="shared" si="7"/>
        <v>27</v>
      </c>
      <c r="T26" s="90" t="s">
        <v>34</v>
      </c>
      <c r="U26" s="90" t="str">
        <f>$P$16</f>
        <v>Merchant NPV</v>
      </c>
      <c r="V26" s="90" t="s">
        <v>134</v>
      </c>
      <c r="W26" s="90" t="str">
        <f>$P$24</f>
        <v>Merchant with PPA NPV</v>
      </c>
      <c r="X26" s="90" t="s">
        <v>139</v>
      </c>
      <c r="Y26" s="90" t="str">
        <f>$P$32</f>
        <v>Merchant with PPA and Sold Swap NPV</v>
      </c>
      <c r="AA26" s="116" t="s">
        <v>44</v>
      </c>
      <c r="AB26" s="116" t="str">
        <f>$P$16</f>
        <v>Merchant NPV</v>
      </c>
      <c r="AC26" s="90" t="s">
        <v>134</v>
      </c>
      <c r="AD26" s="90" t="str">
        <f>$P$24</f>
        <v>Merchant with PPA NPV</v>
      </c>
      <c r="AE26" s="90" t="s">
        <v>139</v>
      </c>
      <c r="AF26" s="116" t="str">
        <f>$P$32</f>
        <v>Merchant with PPA and Sold Swap NPV</v>
      </c>
    </row>
    <row r="27" spans="2:32" x14ac:dyDescent="0.3">
      <c r="B27" t="str">
        <f>$B$2</f>
        <v>MarinusPortlandSnowy</v>
      </c>
      <c r="C27" t="s">
        <v>64</v>
      </c>
      <c r="D27">
        <v>1</v>
      </c>
      <c r="E27" t="s">
        <v>18</v>
      </c>
      <c r="F27" t="s">
        <v>44</v>
      </c>
      <c r="G27" s="105" t="s">
        <v>119</v>
      </c>
      <c r="H27" s="20" cm="1">
        <f t="array" ref="H27">INDEX(Financials!$B$5:$AI$260,FinancialWalk!K27,FinancialWalk!L27)</f>
        <v>26697871.527971726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138</v>
      </c>
      <c r="Q27">
        <f t="shared" si="7"/>
        <v>28</v>
      </c>
      <c r="T27" s="3">
        <v>1</v>
      </c>
      <c r="U27" s="4">
        <f>U5/SUM(DualFuelMWh!E17:T17)</f>
        <v>29.162835571276471</v>
      </c>
      <c r="V27" s="4">
        <f>V5/SUM(PPAcfd!E17:T17)</f>
        <v>26.742691936847354</v>
      </c>
      <c r="W27" s="4">
        <f>W5/(SUM(DualFuelMWh!E17:T17)+SUM(PPAcfd!E17:T17))</f>
        <v>27.512508918554619</v>
      </c>
      <c r="X27" s="4">
        <f>X5/SUM(SwapSold!E17:T17)</f>
        <v>-31.648078812774948</v>
      </c>
      <c r="Y27" s="4">
        <f>Y5/(SUM(DualFuelMWh!E17:T17)+SUM(PPAcfd!E17:T17)+SUM(SwapSold!E17:T17))</f>
        <v>5.5298185439342671</v>
      </c>
      <c r="AA27" s="3">
        <v>1</v>
      </c>
      <c r="AB27" s="4">
        <f>AB5/SUM('2hBatteryMWh'!E17:T17)</f>
        <v>84.05513196872775</v>
      </c>
      <c r="AC27" s="4">
        <f>AC5/SUM(PPAcfd!E17:T17)</f>
        <v>26.742691936847354</v>
      </c>
      <c r="AD27" s="4">
        <f>AD5/(SUM('2hBatteryMWh'!E17:T17)+SUM(PPAcfd!E17:T17))</f>
        <v>33.198005892962662</v>
      </c>
      <c r="AE27" s="4">
        <f>AE5/SUM(SwapSold!E17:T17)</f>
        <v>-31.648078812774948</v>
      </c>
      <c r="AF27" s="4">
        <f>AF5/(SUM('2hBatteryMWh'!E17:T17)+SUM(PPAcfd!E17:T17)+SUM(SwapSold!E17:T17))</f>
        <v>4.9998906846893219</v>
      </c>
    </row>
    <row r="28" spans="2:32" x14ac:dyDescent="0.3">
      <c r="B28" t="str">
        <f>B27</f>
        <v>MarinusPortlandSnowy</v>
      </c>
      <c r="C28" t="s">
        <v>64</v>
      </c>
      <c r="D28">
        <v>0.95</v>
      </c>
      <c r="E28" t="str">
        <f>E27</f>
        <v>Cal-37</v>
      </c>
      <c r="F28" t="s">
        <v>44</v>
      </c>
      <c r="G28" s="105" t="s">
        <v>119</v>
      </c>
      <c r="H28" s="20" cm="1">
        <f t="array" ref="H28">INDEX(Financials!$B$5:$AI$260,FinancialWalk!K28,FinancialWalk!L28)</f>
        <v>18938048.25082254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139</v>
      </c>
      <c r="Q28">
        <f t="shared" si="7"/>
        <v>29</v>
      </c>
      <c r="T28" s="3">
        <v>0.95</v>
      </c>
      <c r="U28" s="4">
        <f>U6/SUM(DualFuelMWh!E18:T18)</f>
        <v>16.563009973408306</v>
      </c>
      <c r="V28" s="4">
        <f>V6/SUM(PPAcfd!E18:T18)</f>
        <v>15.4600765470701</v>
      </c>
      <c r="W28" s="4">
        <f>W6/(SUM(DualFuelMWh!E18:T18)+SUM(PPAcfd!E18:T18))</f>
        <v>15.773636496906745</v>
      </c>
      <c r="X28" s="4">
        <f>X6/SUM(SwapSold!E18:T18)</f>
        <v>-14.284748638786168</v>
      </c>
      <c r="Y28" s="4">
        <f>Y6/(SUM(DualFuelMWh!E18:T18)+SUM(PPAcfd!E18:T18)+SUM(SwapSold!E18:T18))</f>
        <v>3.9344759340717572</v>
      </c>
      <c r="AA28" s="3">
        <v>0.95</v>
      </c>
      <c r="AB28" s="4">
        <f>AB6/SUM('2hBatteryMWh'!E18:T18)</f>
        <v>45.995002777024361</v>
      </c>
      <c r="AC28" s="4">
        <f>AC6/SUM(PPAcfd!E18:T18)</f>
        <v>15.4600765470701</v>
      </c>
      <c r="AD28" s="4">
        <f>AD6/(SUM('2hBatteryMWh'!E18:T18)+SUM(PPAcfd!E18:T18))</f>
        <v>18.587909190807736</v>
      </c>
      <c r="AE28" s="4">
        <f>AE6/SUM(SwapSold!E18:T18)</f>
        <v>-14.284748638786168</v>
      </c>
      <c r="AF28" s="4">
        <f>AF6/(SUM('2hBatteryMWh'!E18:T18)+SUM(PPAcfd!E18:T18)+SUM(SwapSold!E18:T18))</f>
        <v>3.8275398394877369</v>
      </c>
    </row>
    <row r="29" spans="2:32" x14ac:dyDescent="0.3">
      <c r="B29" t="str">
        <f t="shared" ref="B29:B48" si="13">B28</f>
        <v>MarinusPortlandSnowy</v>
      </c>
      <c r="C29" t="s">
        <v>64</v>
      </c>
      <c r="D29">
        <v>0.95</v>
      </c>
      <c r="E29" t="str">
        <f t="shared" ref="E29:E48" si="14">E28</f>
        <v>Cal-37</v>
      </c>
      <c r="F29" t="s">
        <v>44</v>
      </c>
      <c r="G29" s="105" t="s">
        <v>119</v>
      </c>
      <c r="H29" s="20" cm="1">
        <f t="array" ref="H29">INDEX(Financials!$B$5:$AI$260,FinancialWalk!K29,FinancialWalk!L29)</f>
        <v>18938048.25082254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140</v>
      </c>
      <c r="Q29">
        <f t="shared" si="7"/>
        <v>30</v>
      </c>
      <c r="T29" s="3">
        <v>0.75</v>
      </c>
      <c r="U29" s="4">
        <f>U7/SUM(DualFuelMWh!E19:T19)</f>
        <v>8.9500564462351608</v>
      </c>
      <c r="V29" s="4">
        <f>V7/SUM(PPAcfd!E19:T19)</f>
        <v>9.2561023671625779</v>
      </c>
      <c r="W29" s="4">
        <f>W7/(SUM(DualFuelMWh!E19:T19)+SUM(PPAcfd!E19:T19))</f>
        <v>9.1731822181325793</v>
      </c>
      <c r="X29" s="4">
        <f>X7/SUM(SwapSold!E19:T19)</f>
        <v>-6.0069547813436541</v>
      </c>
      <c r="Y29" s="4">
        <f>Y7/(SUM(DualFuelMWh!E19:T19)+SUM(PPAcfd!E19:T19)+SUM(SwapSold!E19:T19))</f>
        <v>3.0206486241519439</v>
      </c>
      <c r="AA29" s="3">
        <v>0.75</v>
      </c>
      <c r="AB29" s="4">
        <f>AB7/SUM('2hBatteryMWh'!E19:T19)</f>
        <v>27.985486406806896</v>
      </c>
      <c r="AC29" s="4">
        <f>AC7/SUM(PPAcfd!E19:T19)</f>
        <v>9.2561023671625779</v>
      </c>
      <c r="AD29" s="4">
        <f>AD7/(SUM('2hBatteryMWh'!E19:T19)+SUM(PPAcfd!E19:T19))</f>
        <v>11.035570676900358</v>
      </c>
      <c r="AE29" s="4">
        <f>AE7/SUM(SwapSold!E19:T19)</f>
        <v>-6.0069547813436541</v>
      </c>
      <c r="AF29" s="4">
        <f>AF7/(SUM('2hBatteryMWh'!E19:T19)+SUM(PPAcfd!E19:T19)+SUM(SwapSold!E19:T19))</f>
        <v>3.2252598036791902</v>
      </c>
    </row>
    <row r="30" spans="2:32" x14ac:dyDescent="0.3">
      <c r="B30" t="str">
        <f t="shared" si="13"/>
        <v>MarinusPortlandSnowy</v>
      </c>
      <c r="C30" t="s">
        <v>64</v>
      </c>
      <c r="D30">
        <v>0.95</v>
      </c>
      <c r="E30" t="str">
        <f t="shared" si="14"/>
        <v>Cal-37</v>
      </c>
      <c r="F30" t="s">
        <v>44</v>
      </c>
      <c r="G30" s="105" t="s">
        <v>119</v>
      </c>
      <c r="H30" s="20" cm="1">
        <f t="array" ref="H30">INDEX(Financials!$B$5:$AI$260,FinancialWalk!K30,FinancialWalk!L30)</f>
        <v>18938048.25082254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105" t="s">
        <v>125</v>
      </c>
      <c r="Q30">
        <f t="shared" si="7"/>
        <v>31</v>
      </c>
      <c r="T30" s="3">
        <v>0.5</v>
      </c>
      <c r="U30" s="4">
        <f>U8/SUM(DualFuelMWh!E20:T20)</f>
        <v>3.4139830665549118</v>
      </c>
      <c r="V30" s="4">
        <f>V8/SUM(PPAcfd!E20:T20)</f>
        <v>4.4056346698587712</v>
      </c>
      <c r="W30" s="4">
        <f>W8/(SUM(DualFuelMWh!E20:T20)+SUM(PPAcfd!E20:T20))</f>
        <v>4.1466226120287581</v>
      </c>
      <c r="X30" s="4">
        <f>X8/SUM(SwapSold!E20:T20)</f>
        <v>0.11761998842918278</v>
      </c>
      <c r="Y30" s="4">
        <f>Y8/(SUM(DualFuelMWh!E20:T20)+SUM(PPAcfd!E20:T20)+SUM(SwapSold!E20:T20))</f>
        <v>2.4799638252677592</v>
      </c>
      <c r="AA30" s="3">
        <v>0.5</v>
      </c>
      <c r="AB30" s="4">
        <f>AB8/SUM('2hBatteryMWh'!E20:T20)</f>
        <v>11.735887022001435</v>
      </c>
      <c r="AC30" s="4">
        <f>AC8/SUM(PPAcfd!E20:T20)</f>
        <v>4.4056346698587712</v>
      </c>
      <c r="AD30" s="4">
        <f>AD8/(SUM('2hBatteryMWh'!E20:T20)+SUM(PPAcfd!E20:T20))</f>
        <v>5.0422048470140961</v>
      </c>
      <c r="AE30" s="4">
        <f>AE8/SUM(SwapSold!E20:T20)</f>
        <v>0.11761998842918278</v>
      </c>
      <c r="AF30" s="4">
        <f>AF8/(SUM('2hBatteryMWh'!E20:T20)+SUM(PPAcfd!E20:T20)+SUM(SwapSold!E20:T20))</f>
        <v>2.7482685777708591</v>
      </c>
    </row>
    <row r="31" spans="2:32" x14ac:dyDescent="0.3">
      <c r="B31" t="str">
        <f t="shared" si="13"/>
        <v>MarinusPortlandSnowy</v>
      </c>
      <c r="C31" t="s">
        <v>64</v>
      </c>
      <c r="D31">
        <v>0.75</v>
      </c>
      <c r="E31" t="str">
        <f t="shared" si="14"/>
        <v>Cal-37</v>
      </c>
      <c r="F31" t="s">
        <v>44</v>
      </c>
      <c r="G31" s="105" t="s">
        <v>119</v>
      </c>
      <c r="H31" s="20" cm="1">
        <f t="array" ref="H31">INDEX(Financials!$B$5:$AI$260,FinancialWalk!K31,FinancialWalk!L31)</f>
        <v>15799340.959462628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105" t="s">
        <v>126</v>
      </c>
      <c r="Q31">
        <f t="shared" si="7"/>
        <v>32</v>
      </c>
      <c r="T31" s="3">
        <v>0.25</v>
      </c>
      <c r="U31" s="4">
        <f>U9/SUM(DualFuelMWh!E21:T21)</f>
        <v>-3.177742532904503</v>
      </c>
      <c r="V31" s="4">
        <f>V9/SUM(PPAcfd!E21:T21)</f>
        <v>-0.48662292265147272</v>
      </c>
      <c r="W31" s="4">
        <f>W9/(SUM(DualFuelMWh!E21:T21)+SUM(PPAcfd!E21:T21))</f>
        <v>-1.1494325538985937</v>
      </c>
      <c r="X31" s="4">
        <f>X9/SUM(SwapSold!E21:T21)</f>
        <v>6.5593564320056528</v>
      </c>
      <c r="Y31" s="4">
        <f>Y9/(SUM(DualFuelMWh!E21:T21)+SUM(PPAcfd!E21:T21)+SUM(SwapSold!E21:T21))</f>
        <v>2.1183079093161759</v>
      </c>
      <c r="AA31" s="3">
        <v>0.25</v>
      </c>
      <c r="AB31" s="4">
        <f>AB9/SUM('2hBatteryMWh'!E21:T21)</f>
        <v>-11.94898356883305</v>
      </c>
      <c r="AC31" s="4">
        <f>AC9/SUM(PPAcfd!E21:T21)</f>
        <v>-0.48662292265147272</v>
      </c>
      <c r="AD31" s="4">
        <f>AD9/(SUM('2hBatteryMWh'!E21:T21)+SUM(PPAcfd!E21:T21))</f>
        <v>-1.359014121231245</v>
      </c>
      <c r="AE31" s="4">
        <f>AE9/SUM(SwapSold!E21:T21)</f>
        <v>6.5593564320056528</v>
      </c>
      <c r="AF31" s="4">
        <f>AF9/(SUM('2hBatteryMWh'!E21:T21)+SUM(PPAcfd!E21:T21)+SUM(SwapSold!E21:T21))</f>
        <v>2.3960607726650172</v>
      </c>
    </row>
    <row r="32" spans="2:32" x14ac:dyDescent="0.3">
      <c r="B32" t="str">
        <f t="shared" si="13"/>
        <v>MarinusPortlandSnowy</v>
      </c>
      <c r="C32" t="s">
        <v>64</v>
      </c>
      <c r="D32">
        <v>0.75</v>
      </c>
      <c r="E32" t="str">
        <f t="shared" si="14"/>
        <v>Cal-37</v>
      </c>
      <c r="F32" t="s">
        <v>44</v>
      </c>
      <c r="G32" s="105" t="s">
        <v>119</v>
      </c>
      <c r="H32" s="20" cm="1">
        <f t="array" ref="H32">INDEX(Financials!$B$5:$AI$260,FinancialWalk!K32,FinancialWalk!L32)</f>
        <v>15799340.959462628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105" t="s">
        <v>127</v>
      </c>
      <c r="Q32">
        <f t="shared" si="7"/>
        <v>33</v>
      </c>
      <c r="T32" s="3">
        <v>0.05</v>
      </c>
      <c r="U32" s="4">
        <f>U10/SUM(DualFuelMWh!E22:T22)</f>
        <v>-14.35547591576533</v>
      </c>
      <c r="V32" s="4">
        <f>V10/SUM(PPAcfd!E22:T22)</f>
        <v>-6.6919542138205443</v>
      </c>
      <c r="W32" s="4">
        <f>W10/(SUM(DualFuelMWh!E22:T22)+SUM(PPAcfd!E22:T22))</f>
        <v>-8.4063497103867402</v>
      </c>
      <c r="X32" s="4">
        <f>X10/SUM(SwapSold!E22:T22)</f>
        <v>15.089901273887511</v>
      </c>
      <c r="Y32" s="4">
        <f>Y10/(SUM(DualFuelMWh!E22:T22)+SUM(PPAcfd!E22:T22)+SUM(SwapSold!E22:T22))</f>
        <v>1.9139310739869162</v>
      </c>
      <c r="AA32" s="3">
        <v>0.05</v>
      </c>
      <c r="AB32" s="4">
        <f>AB10/SUM('2hBatteryMWh'!E22:T22)</f>
        <v>-58.223692642661895</v>
      </c>
      <c r="AC32" s="4">
        <f>AC10/SUM(PPAcfd!E22:T22)</f>
        <v>-6.6919542138205443</v>
      </c>
      <c r="AD32" s="4">
        <f>AD10/(SUM('2hBatteryMWh'!E22:T22)+SUM(PPAcfd!E22:T22))</f>
        <v>-9.838004707913397</v>
      </c>
      <c r="AE32" s="4">
        <f>AE10/SUM(SwapSold!E22:T22)</f>
        <v>9.3339595508582534</v>
      </c>
      <c r="AF32" s="4">
        <f>AF10/(SUM('2hBatteryMWh'!E22:T22)+SUM(PPAcfd!E22:T22)+SUM(SwapSold!E22:T22))</f>
        <v>-0.51102221751197585</v>
      </c>
    </row>
    <row r="33" spans="2:32" x14ac:dyDescent="0.3">
      <c r="B33" t="str">
        <f t="shared" si="13"/>
        <v>MarinusPortlandSnowy</v>
      </c>
      <c r="C33" t="s">
        <v>64</v>
      </c>
      <c r="D33">
        <v>0.75</v>
      </c>
      <c r="E33" t="str">
        <f t="shared" si="14"/>
        <v>Cal-37</v>
      </c>
      <c r="F33" t="s">
        <v>44</v>
      </c>
      <c r="G33" s="105" t="s">
        <v>119</v>
      </c>
      <c r="H33" s="20" cm="1">
        <f t="array" ref="H33">INDEX(Financials!$B$5:$AI$260,FinancialWalk!K33,FinancialWalk!L33)</f>
        <v>15799340.959462628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105" t="s">
        <v>141</v>
      </c>
      <c r="Q33">
        <f t="shared" si="7"/>
        <v>34</v>
      </c>
      <c r="T33" s="3">
        <v>0</v>
      </c>
      <c r="U33" s="4">
        <f>U11/SUM(DualFuelMWh!E23:T23)</f>
        <v>-38.480499261634137</v>
      </c>
      <c r="V33" s="4">
        <f>V11/SUM(PPAcfd!E23:T23)</f>
        <v>-13.947361611540565</v>
      </c>
      <c r="W33" s="4">
        <f>W11/(SUM(DualFuelMWh!E23:T23)+SUM(PPAcfd!E23:T23))</f>
        <v>-18.478257099776453</v>
      </c>
      <c r="X33" s="4">
        <f>X11/SUM(SwapSold!E23:T23)</f>
        <v>21.185005265812251</v>
      </c>
      <c r="Y33" s="4">
        <f>Y11/(SUM(DualFuelMWh!E23:T23)+SUM(PPAcfd!E23:T23)+SUM(SwapSold!E23:T23))</f>
        <v>-8.4359630898069277E-2</v>
      </c>
      <c r="AA33" s="3">
        <v>0</v>
      </c>
      <c r="AB33" s="4">
        <f>AB11/SUM('2hBatteryMWh'!E23:T23)</f>
        <v>-155.31288436479676</v>
      </c>
      <c r="AC33" s="4">
        <f>AC11/SUM(PPAcfd!E23:T23)</f>
        <v>-13.429929919209915</v>
      </c>
      <c r="AD33" s="4">
        <f>AD11/(SUM('2hBatteryMWh'!E23:T23)+SUM(PPAcfd!E23:T23))</f>
        <v>-19.880284267896446</v>
      </c>
      <c r="AE33" s="4">
        <f>AE11/SUM(SwapSold!E23:T23)</f>
        <v>12.105717294749859</v>
      </c>
      <c r="AF33" s="4">
        <f>AF11/(SUM('2hBatteryMWh'!E23:T23)+SUM(PPAcfd!E23:T23)+SUM(SwapSold!E23:T23))</f>
        <v>-3.7881024591218417</v>
      </c>
    </row>
    <row r="34" spans="2:32" x14ac:dyDescent="0.3">
      <c r="B34" t="str">
        <f t="shared" si="13"/>
        <v>MarinusPortlandSnowy</v>
      </c>
      <c r="C34" t="s">
        <v>64</v>
      </c>
      <c r="D34">
        <v>0.75</v>
      </c>
      <c r="E34" t="str">
        <f t="shared" si="14"/>
        <v>Cal-37</v>
      </c>
      <c r="F34" t="s">
        <v>44</v>
      </c>
      <c r="G34" s="105" t="s">
        <v>119</v>
      </c>
      <c r="H34" s="20" cm="1">
        <f t="array" ref="H34">INDEX(Financials!$B$5:$AI$260,FinancialWalk!K34,FinancialWalk!L34)</f>
        <v>15799340.959462628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24</v>
      </c>
      <c r="U34" s="4">
        <f>U12/SUM(DualFuelMWh!E24:T24)</f>
        <v>3.6668181429013678</v>
      </c>
      <c r="V34" s="4">
        <f>V12/SUM(PPAcfd!E24:T24)</f>
        <v>4.6057572281757757</v>
      </c>
      <c r="W34" s="4">
        <f>W12/(SUM(DualFuelMWh!E24:T24)+SUM(PPAcfd!E24:T24))</f>
        <v>4.3623539262077484</v>
      </c>
      <c r="X34" s="4">
        <f>X12/SUM(SwapSold!E24:T24)</f>
        <v>0.32100161784216769</v>
      </c>
      <c r="Y34" s="4">
        <f>Y12/(SUM(DualFuelMWh!E24:T24)+SUM(PPAcfd!E24:T24)+SUM(SwapSold!E24:T24))</f>
        <v>2.6878197780278015</v>
      </c>
      <c r="AA34" t="s">
        <v>24</v>
      </c>
      <c r="AB34" s="4">
        <f>AB12/SUM('2hBatteryMWh'!E24:T24)</f>
        <v>11.023968760061399</v>
      </c>
      <c r="AC34" s="4">
        <f>AC12/SUM(PPAcfd!E24:T24)</f>
        <v>4.6057572281757757</v>
      </c>
      <c r="AD34" s="4">
        <f>AD12/(SUM('2hBatteryMWh'!E24:T24)+SUM(PPAcfd!E24:T24))</f>
        <v>5.1540892937917686</v>
      </c>
      <c r="AE34" s="4">
        <f>AE12/SUM(SwapSold!E24:T24)</f>
        <v>0.32100161784216769</v>
      </c>
      <c r="AF34" s="4">
        <f>AF12/(SUM('2hBatteryMWh'!E24:T24)+SUM(PPAcfd!E24:T24)+SUM(SwapSold!E24:T24))</f>
        <v>2.9007140775672795</v>
      </c>
    </row>
    <row r="35" spans="2:32" x14ac:dyDescent="0.3">
      <c r="B35" t="str">
        <f t="shared" si="13"/>
        <v>MarinusPortlandSnowy</v>
      </c>
      <c r="C35" t="s">
        <v>64</v>
      </c>
      <c r="D35">
        <v>0.5</v>
      </c>
      <c r="E35" t="str">
        <f t="shared" si="14"/>
        <v>Cal-37</v>
      </c>
      <c r="F35" t="s">
        <v>44</v>
      </c>
      <c r="G35" s="105" t="s">
        <v>119</v>
      </c>
      <c r="H35" s="20" cm="1">
        <f t="array" ref="H35">INDEX(Financials!$B$5:$AI$260,FinancialWalk!K35,FinancialWalk!L35)</f>
        <v>13450845.886884447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MarinusPortlandSnowy</v>
      </c>
      <c r="C36" t="s">
        <v>64</v>
      </c>
      <c r="D36">
        <v>0.5</v>
      </c>
      <c r="E36" t="str">
        <f t="shared" si="14"/>
        <v>Cal-37</v>
      </c>
      <c r="F36" t="s">
        <v>44</v>
      </c>
      <c r="G36" s="105" t="s">
        <v>119</v>
      </c>
      <c r="H36" s="20" cm="1">
        <f t="array" ref="H36">INDEX(Financials!$B$5:$AI$260,FinancialWalk!K36,FinancialWalk!L36)</f>
        <v>13450845.886884447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MarinusPortlandSnowy</v>
      </c>
      <c r="C37" t="s">
        <v>64</v>
      </c>
      <c r="D37">
        <v>0.5</v>
      </c>
      <c r="E37" t="str">
        <f t="shared" si="14"/>
        <v>Cal-37</v>
      </c>
      <c r="F37" t="s">
        <v>44</v>
      </c>
      <c r="G37" s="105" t="s">
        <v>119</v>
      </c>
      <c r="H37" s="20" cm="1">
        <f t="array" ref="H37">INDEX(Financials!$B$5:$AI$260,FinancialWalk!K37,FinancialWalk!L37)</f>
        <v>13450845.886884447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MarinusPortlandSnowy</v>
      </c>
      <c r="C38" t="s">
        <v>64</v>
      </c>
      <c r="D38">
        <v>0.5</v>
      </c>
      <c r="E38" t="str">
        <f t="shared" si="14"/>
        <v>Cal-37</v>
      </c>
      <c r="F38" t="s">
        <v>44</v>
      </c>
      <c r="G38" s="105" t="s">
        <v>119</v>
      </c>
      <c r="H38" s="20" cm="1">
        <f t="array" ref="H38">INDEX(Financials!$B$5:$AI$260,FinancialWalk!K38,FinancialWalk!L38)</f>
        <v>13450845.886884447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MarinusPortlandSnowy</v>
      </c>
      <c r="C39" t="s">
        <v>64</v>
      </c>
      <c r="D39">
        <v>0.5</v>
      </c>
      <c r="E39" t="str">
        <f t="shared" si="14"/>
        <v>Cal-37</v>
      </c>
      <c r="F39" t="s">
        <v>44</v>
      </c>
      <c r="G39" s="105" t="s">
        <v>119</v>
      </c>
      <c r="H39" s="20" cm="1">
        <f t="array" ref="H39">INDEX(Financials!$B$5:$AI$260,FinancialWalk!K39,FinancialWalk!L39)</f>
        <v>13450845.886884447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MarinusPortlandSnowy</v>
      </c>
      <c r="C40" t="s">
        <v>64</v>
      </c>
      <c r="D40">
        <v>0.25</v>
      </c>
      <c r="E40" t="str">
        <f t="shared" si="14"/>
        <v>Cal-37</v>
      </c>
      <c r="F40" t="s">
        <v>44</v>
      </c>
      <c r="G40" s="105" t="s">
        <v>119</v>
      </c>
      <c r="H40" s="20" cm="1">
        <f t="array" ref="H40">INDEX(Financials!$B$5:$AI$260,FinancialWalk!K40,FinancialWalk!L40)</f>
        <v>10861026.110304937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MarinusPortlandSnowy</v>
      </c>
      <c r="C41" t="s">
        <v>64</v>
      </c>
      <c r="D41">
        <v>0.25</v>
      </c>
      <c r="E41" t="str">
        <f t="shared" si="14"/>
        <v>Cal-37</v>
      </c>
      <c r="F41" t="s">
        <v>44</v>
      </c>
      <c r="G41" s="105" t="s">
        <v>119</v>
      </c>
      <c r="H41" s="20" cm="1">
        <f t="array" ref="H41">INDEX(Financials!$B$5:$AI$260,FinancialWalk!K41,FinancialWalk!L41)</f>
        <v>10861026.110304937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MarinusPortlandSnowy</v>
      </c>
      <c r="C42" t="s">
        <v>64</v>
      </c>
      <c r="D42">
        <v>0.25</v>
      </c>
      <c r="E42" t="str">
        <f t="shared" si="14"/>
        <v>Cal-37</v>
      </c>
      <c r="F42" t="s">
        <v>44</v>
      </c>
      <c r="G42" s="105" t="s">
        <v>119</v>
      </c>
      <c r="H42" s="20" cm="1">
        <f t="array" ref="H42">INDEX(Financials!$B$5:$AI$260,FinancialWalk!K42,FinancialWalk!L42)</f>
        <v>10861026.110304937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MarinusPortlandSnowy</v>
      </c>
      <c r="C43" t="s">
        <v>64</v>
      </c>
      <c r="D43">
        <v>0.25</v>
      </c>
      <c r="E43" t="str">
        <f t="shared" si="14"/>
        <v>Cal-37</v>
      </c>
      <c r="F43" t="s">
        <v>44</v>
      </c>
      <c r="G43" s="105" t="s">
        <v>119</v>
      </c>
      <c r="H43" s="20" cm="1">
        <f t="array" ref="H43">INDEX(Financials!$B$5:$AI$260,FinancialWalk!K43,FinancialWalk!L43)</f>
        <v>10861026.110304937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MarinusPortlandSnowy</v>
      </c>
      <c r="C44" t="s">
        <v>64</v>
      </c>
      <c r="D44">
        <v>0.05</v>
      </c>
      <c r="E44" t="str">
        <f t="shared" si="14"/>
        <v>Cal-37</v>
      </c>
      <c r="F44" t="s">
        <v>44</v>
      </c>
      <c r="G44" s="105" t="s">
        <v>119</v>
      </c>
      <c r="H44" s="20" cm="1">
        <f t="array" ref="H44">INDEX(Financials!$B$5:$AI$260,FinancialWalk!K44,FinancialWalk!L44)</f>
        <v>7597097.4250797434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MarinusPortlandSnowy</v>
      </c>
      <c r="C45" t="s">
        <v>64</v>
      </c>
      <c r="D45">
        <v>0.05</v>
      </c>
      <c r="E45" t="str">
        <f t="shared" si="14"/>
        <v>Cal-37</v>
      </c>
      <c r="F45" t="s">
        <v>44</v>
      </c>
      <c r="G45" s="105" t="s">
        <v>119</v>
      </c>
      <c r="H45" s="20" cm="1">
        <f t="array" ref="H45">INDEX(Financials!$B$5:$AI$260,FinancialWalk!K45,FinancialWalk!L45)</f>
        <v>7597097.4250797434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MarinusPortlandSnowy</v>
      </c>
      <c r="C46" t="s">
        <v>64</v>
      </c>
      <c r="D46">
        <v>0.05</v>
      </c>
      <c r="E46" t="str">
        <f t="shared" si="14"/>
        <v>Cal-37</v>
      </c>
      <c r="F46" t="s">
        <v>44</v>
      </c>
      <c r="G46" s="105" t="s">
        <v>119</v>
      </c>
      <c r="H46" s="20" cm="1">
        <f t="array" ref="H46">INDEX(Financials!$B$5:$AI$260,FinancialWalk!K46,FinancialWalk!L46)</f>
        <v>7597097.4250797434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MarinusPortlandSnowy</v>
      </c>
      <c r="C47" t="s">
        <v>64</v>
      </c>
      <c r="D47">
        <v>0</v>
      </c>
      <c r="E47" t="str">
        <f t="shared" si="14"/>
        <v>Cal-37</v>
      </c>
      <c r="F47" t="s">
        <v>44</v>
      </c>
      <c r="G47" s="105" t="s">
        <v>119</v>
      </c>
      <c r="H47" s="20" cm="1">
        <f t="array" ref="H47">INDEX(Financials!$B$5:$AI$260,FinancialWalk!K47,FinancialWalk!L47)</f>
        <v>3764371.7077572728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MarinusPortlandSnowy</v>
      </c>
      <c r="C48" t="s">
        <v>64</v>
      </c>
      <c r="D48" t="s">
        <v>24</v>
      </c>
      <c r="E48" t="str">
        <f t="shared" si="14"/>
        <v>Cal-37</v>
      </c>
      <c r="F48" t="s">
        <v>44</v>
      </c>
      <c r="G48" s="105" t="s">
        <v>119</v>
      </c>
      <c r="H48" s="20" cm="1">
        <f t="array" ref="H48">INDEX(Financials!$B$5:$AI$260,FinancialWalk!K48,FinancialWalk!L48)</f>
        <v>13343135.435520032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MarinusPortlandSnowy</v>
      </c>
      <c r="C49" t="s">
        <v>64</v>
      </c>
      <c r="D49">
        <v>1</v>
      </c>
      <c r="E49" t="s">
        <v>18</v>
      </c>
      <c r="F49" t="s">
        <v>34</v>
      </c>
      <c r="G49" s="105" t="str">
        <f>$P$16</f>
        <v>Merchant NPV</v>
      </c>
      <c r="H49" s="20" cm="1">
        <f t="array" ref="H49">INDEX(Financials!$B$5:$AI$260,FinancialWalk!K49,FinancialWalk!L49)</f>
        <v>110019971.68187599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MarinusPortlandSnowy</v>
      </c>
      <c r="C50" t="s">
        <v>64</v>
      </c>
      <c r="D50">
        <v>0.95</v>
      </c>
      <c r="E50" t="str">
        <f>E49</f>
        <v>Cal-37</v>
      </c>
      <c r="F50" t="s">
        <v>34</v>
      </c>
      <c r="G50" s="105" t="str">
        <f t="shared" ref="G50:G92" si="15">$P$16</f>
        <v>Merchant NPV</v>
      </c>
      <c r="H50" s="20" cm="1">
        <f t="array" ref="H50">INDEX(Financials!$B$5:$AI$260,FinancialWalk!K50,FinancialWalk!L50)</f>
        <v>50817229.317995355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MarinusPortlandSnowy</v>
      </c>
      <c r="C51" t="s">
        <v>64</v>
      </c>
      <c r="D51">
        <v>0.95</v>
      </c>
      <c r="E51" t="str">
        <f t="shared" ref="E51:E70" si="17">E50</f>
        <v>Cal-37</v>
      </c>
      <c r="F51" t="s">
        <v>34</v>
      </c>
      <c r="G51" s="105" t="str">
        <f t="shared" si="15"/>
        <v>Merchant NPV</v>
      </c>
      <c r="H51" s="20" cm="1">
        <f t="array" ref="H51">INDEX(Financials!$B$5:$AI$260,FinancialWalk!K51,FinancialWalk!L51)</f>
        <v>50817229.317995355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MarinusPortlandSnowy</v>
      </c>
      <c r="C52" t="s">
        <v>64</v>
      </c>
      <c r="D52">
        <v>0.95</v>
      </c>
      <c r="E52" t="str">
        <f t="shared" si="17"/>
        <v>Cal-37</v>
      </c>
      <c r="F52" t="s">
        <v>34</v>
      </c>
      <c r="G52" s="105" t="str">
        <f t="shared" si="15"/>
        <v>Merchant NPV</v>
      </c>
      <c r="H52" s="20" cm="1">
        <f t="array" ref="H52">INDEX(Financials!$B$5:$AI$260,FinancialWalk!K52,FinancialWalk!L52)</f>
        <v>50817229.317995355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MarinusPortlandSnowy</v>
      </c>
      <c r="C53" t="s">
        <v>64</v>
      </c>
      <c r="D53">
        <v>0.75</v>
      </c>
      <c r="E53" t="str">
        <f t="shared" si="17"/>
        <v>Cal-37</v>
      </c>
      <c r="F53" t="s">
        <v>34</v>
      </c>
      <c r="G53" s="105" t="str">
        <f t="shared" si="15"/>
        <v>Merchant NPV</v>
      </c>
      <c r="H53" s="20" cm="1">
        <f t="array" ref="H53">INDEX(Financials!$B$5:$AI$260,FinancialWalk!K53,FinancialWalk!L53)</f>
        <v>24952219.612543765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MarinusPortlandSnowy</v>
      </c>
      <c r="C54" t="s">
        <v>64</v>
      </c>
      <c r="D54">
        <v>0.75</v>
      </c>
      <c r="E54" t="str">
        <f t="shared" si="17"/>
        <v>Cal-37</v>
      </c>
      <c r="F54" t="s">
        <v>34</v>
      </c>
      <c r="G54" s="105" t="str">
        <f t="shared" si="15"/>
        <v>Merchant NPV</v>
      </c>
      <c r="H54" s="20" cm="1">
        <f t="array" ref="H54">INDEX(Financials!$B$5:$AI$260,FinancialWalk!K54,FinancialWalk!L54)</f>
        <v>24952219.612543765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MarinusPortlandSnowy</v>
      </c>
      <c r="C55" t="s">
        <v>64</v>
      </c>
      <c r="D55">
        <v>0.75</v>
      </c>
      <c r="E55" t="str">
        <f t="shared" si="17"/>
        <v>Cal-37</v>
      </c>
      <c r="F55" t="s">
        <v>34</v>
      </c>
      <c r="G55" s="105" t="str">
        <f t="shared" si="15"/>
        <v>Merchant NPV</v>
      </c>
      <c r="H55" s="20" cm="1">
        <f t="array" ref="H55">INDEX(Financials!$B$5:$AI$260,FinancialWalk!K55,FinancialWalk!L55)</f>
        <v>24952219.612543765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MarinusPortlandSnowy</v>
      </c>
      <c r="C56" t="s">
        <v>64</v>
      </c>
      <c r="D56">
        <v>0.75</v>
      </c>
      <c r="E56" t="str">
        <f t="shared" si="17"/>
        <v>Cal-37</v>
      </c>
      <c r="F56" t="s">
        <v>34</v>
      </c>
      <c r="G56" s="105" t="str">
        <f t="shared" si="15"/>
        <v>Merchant NPV</v>
      </c>
      <c r="H56" s="20" cm="1">
        <f t="array" ref="H56">INDEX(Financials!$B$5:$AI$260,FinancialWalk!K56,FinancialWalk!L56)</f>
        <v>24952219.612543765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MarinusPortlandSnowy</v>
      </c>
      <c r="C57" t="s">
        <v>64</v>
      </c>
      <c r="D57">
        <v>0.5</v>
      </c>
      <c r="E57" t="str">
        <f t="shared" si="17"/>
        <v>Cal-37</v>
      </c>
      <c r="F57" t="s">
        <v>34</v>
      </c>
      <c r="G57" s="105" t="str">
        <f t="shared" si="15"/>
        <v>Merchant NPV</v>
      </c>
      <c r="H57" s="20" cm="1">
        <f t="array" ref="H57">INDEX(Financials!$B$5:$AI$260,FinancialWalk!K57,FinancialWalk!L57)</f>
        <v>8863598.8537772037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MarinusPortlandSnowy</v>
      </c>
      <c r="C58" t="s">
        <v>64</v>
      </c>
      <c r="D58">
        <v>0.5</v>
      </c>
      <c r="E58" t="str">
        <f t="shared" si="17"/>
        <v>Cal-37</v>
      </c>
      <c r="F58" t="s">
        <v>34</v>
      </c>
      <c r="G58" s="105" t="str">
        <f t="shared" si="15"/>
        <v>Merchant NPV</v>
      </c>
      <c r="H58" s="20" cm="1">
        <f t="array" ref="H58">INDEX(Financials!$B$5:$AI$260,FinancialWalk!K58,FinancialWalk!L58)</f>
        <v>8863598.8537772037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MarinusPortlandSnowy</v>
      </c>
      <c r="C59" t="s">
        <v>64</v>
      </c>
      <c r="D59">
        <v>0.5</v>
      </c>
      <c r="E59" t="str">
        <f t="shared" si="17"/>
        <v>Cal-37</v>
      </c>
      <c r="F59" t="s">
        <v>34</v>
      </c>
      <c r="G59" s="105" t="str">
        <f t="shared" si="15"/>
        <v>Merchant NPV</v>
      </c>
      <c r="H59" s="20" cm="1">
        <f t="array" ref="H59">INDEX(Financials!$B$5:$AI$260,FinancialWalk!K59,FinancialWalk!L59)</f>
        <v>8863598.8537772037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MarinusPortlandSnowy</v>
      </c>
      <c r="C60" t="s">
        <v>64</v>
      </c>
      <c r="D60">
        <v>0.5</v>
      </c>
      <c r="E60" t="str">
        <f t="shared" si="17"/>
        <v>Cal-37</v>
      </c>
      <c r="F60" t="s">
        <v>34</v>
      </c>
      <c r="G60" s="105" t="str">
        <f t="shared" si="15"/>
        <v>Merchant NPV</v>
      </c>
      <c r="H60" s="20" cm="1">
        <f t="array" ref="H60">INDEX(Financials!$B$5:$AI$260,FinancialWalk!K60,FinancialWalk!L60)</f>
        <v>8863598.8537772037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MarinusPortlandSnowy</v>
      </c>
      <c r="C61" t="s">
        <v>64</v>
      </c>
      <c r="D61">
        <v>0.5</v>
      </c>
      <c r="E61" t="str">
        <f t="shared" si="17"/>
        <v>Cal-37</v>
      </c>
      <c r="F61" t="s">
        <v>34</v>
      </c>
      <c r="G61" s="105" t="str">
        <f t="shared" si="15"/>
        <v>Merchant NPV</v>
      </c>
      <c r="H61" s="20" cm="1">
        <f t="array" ref="H61">INDEX(Financials!$B$5:$AI$260,FinancialWalk!K61,FinancialWalk!L61)</f>
        <v>8863598.8537772037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MarinusPortlandSnowy</v>
      </c>
      <c r="C62" t="s">
        <v>64</v>
      </c>
      <c r="D62">
        <v>0.25</v>
      </c>
      <c r="E62" t="str">
        <f t="shared" si="17"/>
        <v>Cal-37</v>
      </c>
      <c r="F62" t="s">
        <v>34</v>
      </c>
      <c r="G62" s="105" t="str">
        <f t="shared" si="15"/>
        <v>Merchant NPV</v>
      </c>
      <c r="H62" s="20" cm="1">
        <f t="array" ref="H62">INDEX(Financials!$B$5:$AI$260,FinancialWalk!K62,FinancialWalk!L62)</f>
        <v>-7459400.6172232144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MarinusPortlandSnowy</v>
      </c>
      <c r="C63" t="s">
        <v>64</v>
      </c>
      <c r="D63">
        <v>0.25</v>
      </c>
      <c r="E63" t="str">
        <f t="shared" si="17"/>
        <v>Cal-37</v>
      </c>
      <c r="F63" t="s">
        <v>34</v>
      </c>
      <c r="G63" s="105" t="str">
        <f t="shared" si="15"/>
        <v>Merchant NPV</v>
      </c>
      <c r="H63" s="20" cm="1">
        <f t="array" ref="H63">INDEX(Financials!$B$5:$AI$260,FinancialWalk!K63,FinancialWalk!L63)</f>
        <v>-7459400.6172232144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MarinusPortlandSnowy</v>
      </c>
      <c r="C64" t="s">
        <v>64</v>
      </c>
      <c r="D64">
        <v>0.25</v>
      </c>
      <c r="E64" t="str">
        <f t="shared" si="17"/>
        <v>Cal-37</v>
      </c>
      <c r="F64" t="s">
        <v>34</v>
      </c>
      <c r="G64" s="105" t="str">
        <f t="shared" si="15"/>
        <v>Merchant NPV</v>
      </c>
      <c r="H64" s="20" cm="1">
        <f t="array" ref="H64">INDEX(Financials!$B$5:$AI$260,FinancialWalk!K64,FinancialWalk!L64)</f>
        <v>-7459400.6172232144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MarinusPortlandSnowy</v>
      </c>
      <c r="C65" t="s">
        <v>64</v>
      </c>
      <c r="D65">
        <v>0.25</v>
      </c>
      <c r="E65" t="str">
        <f t="shared" si="17"/>
        <v>Cal-37</v>
      </c>
      <c r="F65" t="s">
        <v>34</v>
      </c>
      <c r="G65" s="105" t="str">
        <f t="shared" si="15"/>
        <v>Merchant NPV</v>
      </c>
      <c r="H65" s="20" cm="1">
        <f t="array" ref="H65">INDEX(Financials!$B$5:$AI$260,FinancialWalk!K65,FinancialWalk!L65)</f>
        <v>-7459400.6172232144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MarinusPortlandSnowy</v>
      </c>
      <c r="C66" t="s">
        <v>64</v>
      </c>
      <c r="D66">
        <v>0.05</v>
      </c>
      <c r="E66" t="str">
        <f t="shared" si="17"/>
        <v>Cal-37</v>
      </c>
      <c r="F66" t="s">
        <v>34</v>
      </c>
      <c r="G66" s="105" t="str">
        <f t="shared" si="15"/>
        <v>Merchant NPV</v>
      </c>
      <c r="H66" s="20" cm="1">
        <f t="array" ref="H66">INDEX(Financials!$B$5:$AI$260,FinancialWalk!K66,FinancialWalk!L66)</f>
        <v>-28752973.52226847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MarinusPortlandSnowy</v>
      </c>
      <c r="C67" t="s">
        <v>64</v>
      </c>
      <c r="D67">
        <v>0.05</v>
      </c>
      <c r="E67" t="str">
        <f t="shared" si="17"/>
        <v>Cal-37</v>
      </c>
      <c r="F67" t="s">
        <v>34</v>
      </c>
      <c r="G67" s="105" t="str">
        <f t="shared" si="15"/>
        <v>Merchant NPV</v>
      </c>
      <c r="H67" s="20" cm="1">
        <f t="array" ref="H67">INDEX(Financials!$B$5:$AI$260,FinancialWalk!K67,FinancialWalk!L67)</f>
        <v>-28752973.52226847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MarinusPortlandSnowy</v>
      </c>
      <c r="C68" t="s">
        <v>64</v>
      </c>
      <c r="D68">
        <v>0.05</v>
      </c>
      <c r="E68" t="str">
        <f t="shared" si="17"/>
        <v>Cal-37</v>
      </c>
      <c r="F68" t="s">
        <v>34</v>
      </c>
      <c r="G68" s="105" t="str">
        <f t="shared" si="15"/>
        <v>Merchant NPV</v>
      </c>
      <c r="H68" s="20" cm="1">
        <f t="array" ref="H68">INDEX(Financials!$B$5:$AI$260,FinancialWalk!K68,FinancialWalk!L68)</f>
        <v>-28752973.52226847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MarinusPortlandSnowy</v>
      </c>
      <c r="C69" t="s">
        <v>64</v>
      </c>
      <c r="D69">
        <v>0</v>
      </c>
      <c r="E69" t="str">
        <f t="shared" si="17"/>
        <v>Cal-37</v>
      </c>
      <c r="F69" t="s">
        <v>34</v>
      </c>
      <c r="G69" s="105" t="str">
        <f t="shared" si="15"/>
        <v>Merchant NPV</v>
      </c>
      <c r="H69" s="20" cm="1">
        <f t="array" ref="H69">INDEX(Financials!$B$5:$AI$260,FinancialWalk!K69,FinancialWalk!L69)</f>
        <v>-57629368.582601562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MarinusPortlandSnowy</v>
      </c>
      <c r="C70" t="s">
        <v>64</v>
      </c>
      <c r="D70" t="s">
        <v>24</v>
      </c>
      <c r="E70" t="str">
        <f t="shared" si="17"/>
        <v>Cal-37</v>
      </c>
      <c r="F70" t="s">
        <v>34</v>
      </c>
      <c r="G70" s="105" t="str">
        <f t="shared" si="15"/>
        <v>Merchant NPV</v>
      </c>
      <c r="H70" s="20" cm="1">
        <f t="array" ref="H70">INDEX(Financials!$B$5:$AI$260,FinancialWalk!K70,FinancialWalk!L70)</f>
        <v>9421949.1706918366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MarinusPortlandSnowy</v>
      </c>
      <c r="C71" t="s">
        <v>64</v>
      </c>
      <c r="D71">
        <v>1</v>
      </c>
      <c r="E71" t="s">
        <v>18</v>
      </c>
      <c r="F71" t="s">
        <v>44</v>
      </c>
      <c r="G71" s="105" t="str">
        <f t="shared" si="15"/>
        <v>Merchant NPV</v>
      </c>
      <c r="H71" s="20" cm="1">
        <f t="array" ref="H71">INDEX(Financials!$B$5:$AI$260,FinancialWalk!K71,FinancialWalk!L71)</f>
        <v>86288713.677786633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MarinusPortlandSnowy</v>
      </c>
      <c r="C72" t="s">
        <v>64</v>
      </c>
      <c r="D72">
        <v>0.95</v>
      </c>
      <c r="E72" t="str">
        <f>E71</f>
        <v>Cal-37</v>
      </c>
      <c r="F72" t="s">
        <v>44</v>
      </c>
      <c r="G72" s="105" t="str">
        <f t="shared" si="15"/>
        <v>Merchant NPV</v>
      </c>
      <c r="H72" s="20" cm="1">
        <f t="array" ref="H72">INDEX(Financials!$B$5:$AI$260,FinancialWalk!K72,FinancialWalk!L72)</f>
        <v>40543836.056788437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MarinusPortlandSnowy</v>
      </c>
      <c r="C73" t="s">
        <v>64</v>
      </c>
      <c r="D73">
        <v>0.95</v>
      </c>
      <c r="E73" t="str">
        <f t="shared" ref="E73:E92" si="20">E72</f>
        <v>Cal-37</v>
      </c>
      <c r="F73" t="s">
        <v>44</v>
      </c>
      <c r="G73" s="105" t="str">
        <f t="shared" si="15"/>
        <v>Merchant NPV</v>
      </c>
      <c r="H73" s="20" cm="1">
        <f t="array" ref="H73">INDEX(Financials!$B$5:$AI$260,FinancialWalk!K73,FinancialWalk!L73)</f>
        <v>40543836.056788437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MarinusPortlandSnowy</v>
      </c>
      <c r="C74" t="s">
        <v>64</v>
      </c>
      <c r="D74">
        <v>0.95</v>
      </c>
      <c r="E74" t="str">
        <f t="shared" si="20"/>
        <v>Cal-37</v>
      </c>
      <c r="F74" t="s">
        <v>44</v>
      </c>
      <c r="G74" s="105" t="str">
        <f t="shared" si="15"/>
        <v>Merchant NPV</v>
      </c>
      <c r="H74" s="20" cm="1">
        <f t="array" ref="H74">INDEX(Financials!$B$5:$AI$260,FinancialWalk!K74,FinancialWalk!L74)</f>
        <v>40543836.056788437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MarinusPortlandSnowy</v>
      </c>
      <c r="C75" t="s">
        <v>64</v>
      </c>
      <c r="D75">
        <v>0.75</v>
      </c>
      <c r="E75" t="str">
        <f t="shared" si="20"/>
        <v>Cal-37</v>
      </c>
      <c r="F75" t="s">
        <v>44</v>
      </c>
      <c r="G75" s="105" t="str">
        <f t="shared" si="15"/>
        <v>Merchant NPV</v>
      </c>
      <c r="H75" s="20" cm="1">
        <f t="array" ref="H75">INDEX(Financials!$B$5:$AI$260,FinancialWalk!K75,FinancialWalk!L75)</f>
        <v>22040865.589123033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MarinusPortlandSnowy</v>
      </c>
      <c r="C76" t="s">
        <v>64</v>
      </c>
      <c r="D76">
        <v>0.75</v>
      </c>
      <c r="E76" t="str">
        <f t="shared" si="20"/>
        <v>Cal-37</v>
      </c>
      <c r="F76" t="s">
        <v>44</v>
      </c>
      <c r="G76" s="105" t="str">
        <f t="shared" si="15"/>
        <v>Merchant NPV</v>
      </c>
      <c r="H76" s="20" cm="1">
        <f t="array" ref="H76">INDEX(Financials!$B$5:$AI$260,FinancialWalk!K76,FinancialWalk!L76)</f>
        <v>22040865.589123033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MarinusPortlandSnowy</v>
      </c>
      <c r="C77" t="s">
        <v>64</v>
      </c>
      <c r="D77">
        <v>0.75</v>
      </c>
      <c r="E77" t="str">
        <f t="shared" si="20"/>
        <v>Cal-37</v>
      </c>
      <c r="F77" t="s">
        <v>44</v>
      </c>
      <c r="G77" s="105" t="str">
        <f t="shared" si="15"/>
        <v>Merchant NPV</v>
      </c>
      <c r="H77" s="20" cm="1">
        <f t="array" ref="H77">INDEX(Financials!$B$5:$AI$260,FinancialWalk!K77,FinancialWalk!L77)</f>
        <v>22040865.589123033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MarinusPortlandSnowy</v>
      </c>
      <c r="C78" t="s">
        <v>64</v>
      </c>
      <c r="D78">
        <v>0.75</v>
      </c>
      <c r="E78" t="str">
        <f t="shared" si="20"/>
        <v>Cal-37</v>
      </c>
      <c r="F78" t="s">
        <v>44</v>
      </c>
      <c r="G78" s="105" t="str">
        <f t="shared" si="15"/>
        <v>Merchant NPV</v>
      </c>
      <c r="H78" s="20" cm="1">
        <f t="array" ref="H78">INDEX(Financials!$B$5:$AI$260,FinancialWalk!K78,FinancialWalk!L78)</f>
        <v>22040865.589123033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MarinusPortlandSnowy</v>
      </c>
      <c r="C79" t="s">
        <v>64</v>
      </c>
      <c r="D79">
        <v>0.5</v>
      </c>
      <c r="E79" t="str">
        <f t="shared" si="20"/>
        <v>Cal-37</v>
      </c>
      <c r="F79" t="s">
        <v>44</v>
      </c>
      <c r="G79" s="105" t="str">
        <f t="shared" si="15"/>
        <v>Merchant NPV</v>
      </c>
      <c r="H79" s="20" cm="1">
        <f t="array" ref="H79">INDEX(Financials!$B$5:$AI$260,FinancialWalk!K79,FinancialWalk!L79)</f>
        <v>8196269.4106293246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MarinusPortlandSnowy</v>
      </c>
      <c r="C80" t="s">
        <v>64</v>
      </c>
      <c r="D80">
        <v>0.5</v>
      </c>
      <c r="E80" t="str">
        <f t="shared" si="20"/>
        <v>Cal-37</v>
      </c>
      <c r="F80" t="s">
        <v>44</v>
      </c>
      <c r="G80" s="105" t="str">
        <f t="shared" si="15"/>
        <v>Merchant NPV</v>
      </c>
      <c r="H80" s="20" cm="1">
        <f t="array" ref="H80">INDEX(Financials!$B$5:$AI$260,FinancialWalk!K80,FinancialWalk!L80)</f>
        <v>8196269.4106293246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MarinusPortlandSnowy</v>
      </c>
      <c r="C81" t="s">
        <v>64</v>
      </c>
      <c r="D81">
        <v>0.5</v>
      </c>
      <c r="E81" t="str">
        <f t="shared" si="20"/>
        <v>Cal-37</v>
      </c>
      <c r="F81" t="s">
        <v>44</v>
      </c>
      <c r="G81" s="105" t="str">
        <f t="shared" si="15"/>
        <v>Merchant NPV</v>
      </c>
      <c r="H81" s="20" cm="1">
        <f t="array" ref="H81">INDEX(Financials!$B$5:$AI$260,FinancialWalk!K81,FinancialWalk!L81)</f>
        <v>8196269.4106293246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MarinusPortlandSnowy</v>
      </c>
      <c r="C82" t="s">
        <v>64</v>
      </c>
      <c r="D82">
        <v>0.5</v>
      </c>
      <c r="E82" t="str">
        <f t="shared" si="20"/>
        <v>Cal-37</v>
      </c>
      <c r="F82" t="s">
        <v>44</v>
      </c>
      <c r="G82" s="105" t="str">
        <f t="shared" si="15"/>
        <v>Merchant NPV</v>
      </c>
      <c r="H82" s="20" cm="1">
        <f t="array" ref="H82">INDEX(Financials!$B$5:$AI$260,FinancialWalk!K82,FinancialWalk!L82)</f>
        <v>8196269.4106293246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MarinusPortlandSnowy</v>
      </c>
      <c r="C83" t="s">
        <v>64</v>
      </c>
      <c r="D83">
        <v>0.5</v>
      </c>
      <c r="E83" t="str">
        <f t="shared" si="20"/>
        <v>Cal-37</v>
      </c>
      <c r="F83" t="s">
        <v>44</v>
      </c>
      <c r="G83" s="105" t="str">
        <f t="shared" si="15"/>
        <v>Merchant NPV</v>
      </c>
      <c r="H83" s="20" cm="1">
        <f t="array" ref="H83">INDEX(Financials!$B$5:$AI$260,FinancialWalk!K83,FinancialWalk!L83)</f>
        <v>8196269.4106293246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MarinusPortlandSnowy</v>
      </c>
      <c r="C84" t="s">
        <v>64</v>
      </c>
      <c r="D84">
        <v>0.25</v>
      </c>
      <c r="E84" t="str">
        <f t="shared" si="20"/>
        <v>Cal-37</v>
      </c>
      <c r="F84" t="s">
        <v>44</v>
      </c>
      <c r="G84" s="105" t="str">
        <f t="shared" si="15"/>
        <v>Merchant NPV</v>
      </c>
      <c r="H84" s="20" cm="1">
        <f t="array" ref="H84">INDEX(Financials!$B$5:$AI$260,FinancialWalk!K84,FinancialWalk!L84)</f>
        <v>-7070958.2708230615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MarinusPortlandSnowy</v>
      </c>
      <c r="C85" t="s">
        <v>64</v>
      </c>
      <c r="D85">
        <v>0.25</v>
      </c>
      <c r="E85" t="str">
        <f t="shared" si="20"/>
        <v>Cal-37</v>
      </c>
      <c r="F85" t="s">
        <v>44</v>
      </c>
      <c r="G85" s="105" t="str">
        <f t="shared" si="15"/>
        <v>Merchant NPV</v>
      </c>
      <c r="H85" s="20" cm="1">
        <f t="array" ref="H85">INDEX(Financials!$B$5:$AI$260,FinancialWalk!K85,FinancialWalk!L85)</f>
        <v>-7070958.2708230615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MarinusPortlandSnowy</v>
      </c>
      <c r="C86" t="s">
        <v>64</v>
      </c>
      <c r="D86">
        <v>0.25</v>
      </c>
      <c r="E86" t="str">
        <f t="shared" si="20"/>
        <v>Cal-37</v>
      </c>
      <c r="F86" t="s">
        <v>44</v>
      </c>
      <c r="G86" s="105" t="str">
        <f t="shared" si="15"/>
        <v>Merchant NPV</v>
      </c>
      <c r="H86" s="20" cm="1">
        <f t="array" ref="H86">INDEX(Financials!$B$5:$AI$260,FinancialWalk!K86,FinancialWalk!L86)</f>
        <v>-7070958.2708230615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MarinusPortlandSnowy</v>
      </c>
      <c r="C87" t="s">
        <v>64</v>
      </c>
      <c r="D87">
        <v>0.25</v>
      </c>
      <c r="E87" t="str">
        <f t="shared" si="20"/>
        <v>Cal-37</v>
      </c>
      <c r="F87" t="s">
        <v>44</v>
      </c>
      <c r="G87" s="105" t="str">
        <f t="shared" si="15"/>
        <v>Merchant NPV</v>
      </c>
      <c r="H87" s="20" cm="1">
        <f t="array" ref="H87">INDEX(Financials!$B$5:$AI$260,FinancialWalk!K87,FinancialWalk!L87)</f>
        <v>-7070958.2708230615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MarinusPortlandSnowy</v>
      </c>
      <c r="C88" t="s">
        <v>64</v>
      </c>
      <c r="D88">
        <v>0.05</v>
      </c>
      <c r="E88" t="str">
        <f t="shared" si="20"/>
        <v>Cal-37</v>
      </c>
      <c r="F88" t="s">
        <v>44</v>
      </c>
      <c r="G88" s="105" t="str">
        <f t="shared" si="15"/>
        <v>Merchant NPV</v>
      </c>
      <c r="H88" s="20" cm="1">
        <f t="array" ref="H88">INDEX(Financials!$B$5:$AI$260,FinancialWalk!K88,FinancialWalk!L88)</f>
        <v>-26312120.464422017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MarinusPortlandSnowy</v>
      </c>
      <c r="C89" t="s">
        <v>64</v>
      </c>
      <c r="D89">
        <v>0.05</v>
      </c>
      <c r="E89" t="str">
        <f t="shared" si="20"/>
        <v>Cal-37</v>
      </c>
      <c r="F89" t="s">
        <v>44</v>
      </c>
      <c r="G89" s="105" t="str">
        <f t="shared" si="15"/>
        <v>Merchant NPV</v>
      </c>
      <c r="H89" s="20" cm="1">
        <f t="array" ref="H89">INDEX(Financials!$B$5:$AI$260,FinancialWalk!K89,FinancialWalk!L89)</f>
        <v>-26312120.464422017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MarinusPortlandSnowy</v>
      </c>
      <c r="C90" t="s">
        <v>64</v>
      </c>
      <c r="D90">
        <v>0.05</v>
      </c>
      <c r="E90" t="str">
        <f t="shared" si="20"/>
        <v>Cal-37</v>
      </c>
      <c r="F90" t="s">
        <v>44</v>
      </c>
      <c r="G90" s="105" t="str">
        <f t="shared" si="15"/>
        <v>Merchant NPV</v>
      </c>
      <c r="H90" s="20" cm="1">
        <f t="array" ref="H90">INDEX(Financials!$B$5:$AI$260,FinancialWalk!K90,FinancialWalk!L90)</f>
        <v>-26312120.464422017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MarinusPortlandSnowy</v>
      </c>
      <c r="C91" t="s">
        <v>64</v>
      </c>
      <c r="D91">
        <v>0</v>
      </c>
      <c r="E91" t="str">
        <f t="shared" si="20"/>
        <v>Cal-37</v>
      </c>
      <c r="F91" t="s">
        <v>44</v>
      </c>
      <c r="G91" s="105" t="str">
        <f t="shared" si="15"/>
        <v>Merchant NPV</v>
      </c>
      <c r="H91" s="20" cm="1">
        <f t="array" ref="H91">INDEX(Financials!$B$5:$AI$260,FinancialWalk!K91,FinancialWalk!L91)</f>
        <v>-48906393.894600064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MarinusPortlandSnowy</v>
      </c>
      <c r="C92" t="s">
        <v>64</v>
      </c>
      <c r="D92" t="s">
        <v>24</v>
      </c>
      <c r="E92" t="str">
        <f t="shared" si="20"/>
        <v>Cal-37</v>
      </c>
      <c r="F92" t="s">
        <v>44</v>
      </c>
      <c r="G92" s="105" t="str">
        <f t="shared" si="15"/>
        <v>Merchant NPV</v>
      </c>
      <c r="H92" s="20" cm="1">
        <f t="array" ref="H92">INDEX(Financials!$B$5:$AI$260,FinancialWalk!K92,FinancialWalk!L92)</f>
        <v>7561306.3141530082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MarinusPortlandSnowy</v>
      </c>
      <c r="C93" t="s">
        <v>64</v>
      </c>
      <c r="D93">
        <v>1</v>
      </c>
      <c r="E93" t="s">
        <v>18</v>
      </c>
      <c r="F93" t="s">
        <v>34</v>
      </c>
      <c r="G93" s="105" t="str">
        <f>$P$17</f>
        <v>Merchant ROI</v>
      </c>
      <c r="H93" s="13" cm="1">
        <f t="array" ref="H93">INDEX(Financials!$B$5:$AI$260,FinancialWalk!K93,FinancialWalk!L93)</f>
        <v>1.589553494219893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MarinusPortlandSnowy</v>
      </c>
      <c r="C94" t="s">
        <v>64</v>
      </c>
      <c r="D94">
        <v>0.95</v>
      </c>
      <c r="E94" t="str">
        <f>E93</f>
        <v>Cal-37</v>
      </c>
      <c r="F94" t="s">
        <v>34</v>
      </c>
      <c r="G94" s="105" t="str">
        <f t="shared" ref="G94:G136" si="21">$P$17</f>
        <v>Merchant ROI</v>
      </c>
      <c r="H94" s="13" cm="1">
        <f t="array" ref="H94">INDEX(Financials!$B$5:$AI$260,FinancialWalk!K94,FinancialWalk!L94)</f>
        <v>0.73420037466070132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MarinusPortlandSnowy</v>
      </c>
      <c r="C95" t="s">
        <v>64</v>
      </c>
      <c r="D95">
        <v>0.95</v>
      </c>
      <c r="E95" t="str">
        <f t="shared" ref="E95:E114" si="23">E94</f>
        <v>Cal-37</v>
      </c>
      <c r="F95" t="s">
        <v>34</v>
      </c>
      <c r="G95" s="105" t="str">
        <f t="shared" si="21"/>
        <v>Merchant ROI</v>
      </c>
      <c r="H95" s="13" cm="1">
        <f t="array" ref="H95">INDEX(Financials!$B$5:$AI$260,FinancialWalk!K95,FinancialWalk!L95)</f>
        <v>0.73420037466070132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MarinusPortlandSnowy</v>
      </c>
      <c r="C96" t="s">
        <v>64</v>
      </c>
      <c r="D96">
        <v>0.95</v>
      </c>
      <c r="E96" t="str">
        <f t="shared" si="23"/>
        <v>Cal-37</v>
      </c>
      <c r="F96" t="s">
        <v>34</v>
      </c>
      <c r="G96" s="105" t="str">
        <f t="shared" si="21"/>
        <v>Merchant ROI</v>
      </c>
      <c r="H96" s="13" cm="1">
        <f t="array" ref="H96">INDEX(Financials!$B$5:$AI$260,FinancialWalk!K96,FinancialWalk!L96)</f>
        <v>0.73420037466070132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MarinusPortlandSnowy</v>
      </c>
      <c r="C97" t="s">
        <v>64</v>
      </c>
      <c r="D97">
        <v>0.75</v>
      </c>
      <c r="E97" t="str">
        <f t="shared" si="23"/>
        <v>Cal-37</v>
      </c>
      <c r="F97" t="s">
        <v>34</v>
      </c>
      <c r="G97" s="105" t="str">
        <f t="shared" si="21"/>
        <v>Merchant ROI</v>
      </c>
      <c r="H97" s="13" cm="1">
        <f t="array" ref="H97">INDEX(Financials!$B$5:$AI$260,FinancialWalk!K97,FinancialWalk!L97)</f>
        <v>0.36050625415853388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MarinusPortlandSnowy</v>
      </c>
      <c r="C98" t="s">
        <v>64</v>
      </c>
      <c r="D98">
        <v>0.75</v>
      </c>
      <c r="E98" t="str">
        <f t="shared" si="23"/>
        <v>Cal-37</v>
      </c>
      <c r="F98" t="s">
        <v>34</v>
      </c>
      <c r="G98" s="105" t="str">
        <f t="shared" si="21"/>
        <v>Merchant ROI</v>
      </c>
      <c r="H98" s="13" cm="1">
        <f t="array" ref="H98">INDEX(Financials!$B$5:$AI$260,FinancialWalk!K98,FinancialWalk!L98)</f>
        <v>0.36050625415853388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MarinusPortlandSnowy</v>
      </c>
      <c r="C99" t="s">
        <v>64</v>
      </c>
      <c r="D99">
        <v>0.75</v>
      </c>
      <c r="E99" t="str">
        <f t="shared" si="23"/>
        <v>Cal-37</v>
      </c>
      <c r="F99" t="s">
        <v>34</v>
      </c>
      <c r="G99" s="105" t="str">
        <f t="shared" si="21"/>
        <v>Merchant ROI</v>
      </c>
      <c r="H99" s="13" cm="1">
        <f t="array" ref="H99">INDEX(Financials!$B$5:$AI$260,FinancialWalk!K99,FinancialWalk!L99)</f>
        <v>0.36050625415853388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MarinusPortlandSnowy</v>
      </c>
      <c r="C100" t="s">
        <v>64</v>
      </c>
      <c r="D100">
        <v>0.75</v>
      </c>
      <c r="E100" t="str">
        <f t="shared" si="23"/>
        <v>Cal-37</v>
      </c>
      <c r="F100" t="s">
        <v>34</v>
      </c>
      <c r="G100" s="105" t="str">
        <f t="shared" si="21"/>
        <v>Merchant ROI</v>
      </c>
      <c r="H100" s="13" cm="1">
        <f t="array" ref="H100">INDEX(Financials!$B$5:$AI$260,FinancialWalk!K100,FinancialWalk!L100)</f>
        <v>0.36050625415853388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MarinusPortlandSnowy</v>
      </c>
      <c r="C101" t="s">
        <v>64</v>
      </c>
      <c r="D101">
        <v>0.5</v>
      </c>
      <c r="E101" t="str">
        <f t="shared" si="23"/>
        <v>Cal-37</v>
      </c>
      <c r="F101" t="s">
        <v>34</v>
      </c>
      <c r="G101" s="105" t="str">
        <f t="shared" si="21"/>
        <v>Merchant ROI</v>
      </c>
      <c r="H101" s="13" cm="1">
        <f t="array" ref="H101">INDEX(Financials!$B$5:$AI$260,FinancialWalk!K101,FinancialWalk!L101)</f>
        <v>0.12806006322310257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MarinusPortlandSnowy</v>
      </c>
      <c r="C102" t="s">
        <v>64</v>
      </c>
      <c r="D102">
        <v>0.5</v>
      </c>
      <c r="E102" t="str">
        <f t="shared" si="23"/>
        <v>Cal-37</v>
      </c>
      <c r="F102" t="s">
        <v>34</v>
      </c>
      <c r="G102" s="105" t="str">
        <f t="shared" si="21"/>
        <v>Merchant ROI</v>
      </c>
      <c r="H102" s="13" cm="1">
        <f t="array" ref="H102">INDEX(Financials!$B$5:$AI$260,FinancialWalk!K102,FinancialWalk!L102)</f>
        <v>0.12806006322310257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MarinusPortlandSnowy</v>
      </c>
      <c r="C103" t="s">
        <v>64</v>
      </c>
      <c r="D103">
        <v>0.5</v>
      </c>
      <c r="E103" t="str">
        <f t="shared" si="23"/>
        <v>Cal-37</v>
      </c>
      <c r="F103" t="s">
        <v>34</v>
      </c>
      <c r="G103" s="105" t="str">
        <f t="shared" si="21"/>
        <v>Merchant ROI</v>
      </c>
      <c r="H103" s="13" cm="1">
        <f t="array" ref="H103">INDEX(Financials!$B$5:$AI$260,FinancialWalk!K103,FinancialWalk!L103)</f>
        <v>0.12806006322310257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MarinusPortlandSnowy</v>
      </c>
      <c r="C104" t="s">
        <v>64</v>
      </c>
      <c r="D104">
        <v>0.5</v>
      </c>
      <c r="E104" t="str">
        <f t="shared" si="23"/>
        <v>Cal-37</v>
      </c>
      <c r="F104" t="s">
        <v>34</v>
      </c>
      <c r="G104" s="105" t="str">
        <f t="shared" si="21"/>
        <v>Merchant ROI</v>
      </c>
      <c r="H104" s="13" cm="1">
        <f t="array" ref="H104">INDEX(Financials!$B$5:$AI$260,FinancialWalk!K104,FinancialWalk!L104)</f>
        <v>0.12806006322310257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MarinusPortlandSnowy</v>
      </c>
      <c r="C105" t="s">
        <v>64</v>
      </c>
      <c r="D105">
        <v>0.5</v>
      </c>
      <c r="E105" t="str">
        <f t="shared" si="23"/>
        <v>Cal-37</v>
      </c>
      <c r="F105" t="s">
        <v>34</v>
      </c>
      <c r="G105" s="105" t="str">
        <f t="shared" si="21"/>
        <v>Merchant ROI</v>
      </c>
      <c r="H105" s="13" cm="1">
        <f t="array" ref="H105">INDEX(Financials!$B$5:$AI$260,FinancialWalk!K105,FinancialWalk!L105)</f>
        <v>0.12806006322310257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MarinusPortlandSnowy</v>
      </c>
      <c r="C106" t="s">
        <v>64</v>
      </c>
      <c r="D106">
        <v>0.25</v>
      </c>
      <c r="E106" t="str">
        <f t="shared" si="23"/>
        <v>Cal-37</v>
      </c>
      <c r="F106" t="s">
        <v>34</v>
      </c>
      <c r="G106" s="105" t="str">
        <f t="shared" si="21"/>
        <v>Merchant ROI</v>
      </c>
      <c r="H106" s="13" cm="1">
        <f t="array" ref="H106">INDEX(Financials!$B$5:$AI$260,FinancialWalk!K106,FinancialWalk!L106)</f>
        <v>-0.10777239927109029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MarinusPortlandSnowy</v>
      </c>
      <c r="C107" t="s">
        <v>64</v>
      </c>
      <c r="D107">
        <v>0.25</v>
      </c>
      <c r="E107" t="str">
        <f t="shared" si="23"/>
        <v>Cal-37</v>
      </c>
      <c r="F107" t="s">
        <v>34</v>
      </c>
      <c r="G107" s="105" t="str">
        <f t="shared" si="21"/>
        <v>Merchant ROI</v>
      </c>
      <c r="H107" s="13" cm="1">
        <f t="array" ref="H107">INDEX(Financials!$B$5:$AI$260,FinancialWalk!K107,FinancialWalk!L107)</f>
        <v>-0.10777239927109029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MarinusPortlandSnowy</v>
      </c>
      <c r="C108" t="s">
        <v>64</v>
      </c>
      <c r="D108">
        <v>0.25</v>
      </c>
      <c r="E108" t="str">
        <f t="shared" si="23"/>
        <v>Cal-37</v>
      </c>
      <c r="F108" t="s">
        <v>34</v>
      </c>
      <c r="G108" s="105" t="str">
        <f t="shared" si="21"/>
        <v>Merchant ROI</v>
      </c>
      <c r="H108" s="13" cm="1">
        <f t="array" ref="H108">INDEX(Financials!$B$5:$AI$260,FinancialWalk!K108,FinancialWalk!L108)</f>
        <v>-0.10777239927109029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MarinusPortlandSnowy</v>
      </c>
      <c r="C109" t="s">
        <v>64</v>
      </c>
      <c r="D109">
        <v>0.25</v>
      </c>
      <c r="E109" t="str">
        <f t="shared" si="23"/>
        <v>Cal-37</v>
      </c>
      <c r="F109" t="s">
        <v>34</v>
      </c>
      <c r="G109" s="105" t="str">
        <f t="shared" si="21"/>
        <v>Merchant ROI</v>
      </c>
      <c r="H109" s="13" cm="1">
        <f t="array" ref="H109">INDEX(Financials!$B$5:$AI$260,FinancialWalk!K109,FinancialWalk!L109)</f>
        <v>-0.10777239927109029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MarinusPortlandSnowy</v>
      </c>
      <c r="C110" t="s">
        <v>64</v>
      </c>
      <c r="D110">
        <v>0.05</v>
      </c>
      <c r="E110" t="str">
        <f t="shared" si="23"/>
        <v>Cal-37</v>
      </c>
      <c r="F110" t="s">
        <v>34</v>
      </c>
      <c r="G110" s="105" t="str">
        <f t="shared" si="21"/>
        <v>Merchant ROI</v>
      </c>
      <c r="H110" s="13" cm="1">
        <f t="array" ref="H110">INDEX(Financials!$B$5:$AI$260,FinancialWalk!K110,FinancialWalk!L110)</f>
        <v>-0.41541902649901308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MarinusPortlandSnowy</v>
      </c>
      <c r="C111" t="s">
        <v>64</v>
      </c>
      <c r="D111">
        <v>0.05</v>
      </c>
      <c r="E111" t="str">
        <f t="shared" si="23"/>
        <v>Cal-37</v>
      </c>
      <c r="F111" t="s">
        <v>34</v>
      </c>
      <c r="G111" s="105" t="str">
        <f t="shared" si="21"/>
        <v>Merchant ROI</v>
      </c>
      <c r="H111" s="13" cm="1">
        <f t="array" ref="H111">INDEX(Financials!$B$5:$AI$260,FinancialWalk!K111,FinancialWalk!L111)</f>
        <v>-0.41541902649901308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MarinusPortlandSnowy</v>
      </c>
      <c r="C112" t="s">
        <v>64</v>
      </c>
      <c r="D112">
        <v>0.05</v>
      </c>
      <c r="E112" t="str">
        <f t="shared" si="23"/>
        <v>Cal-37</v>
      </c>
      <c r="F112" t="s">
        <v>34</v>
      </c>
      <c r="G112" s="105" t="str">
        <f t="shared" si="21"/>
        <v>Merchant ROI</v>
      </c>
      <c r="H112" s="13" cm="1">
        <f t="array" ref="H112">INDEX(Financials!$B$5:$AI$260,FinancialWalk!K112,FinancialWalk!L112)</f>
        <v>-0.41541902649901308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MarinusPortlandSnowy</v>
      </c>
      <c r="C113" t="s">
        <v>64</v>
      </c>
      <c r="D113">
        <v>0</v>
      </c>
      <c r="E113" t="str">
        <f t="shared" si="23"/>
        <v>Cal-37</v>
      </c>
      <c r="F113" t="s">
        <v>34</v>
      </c>
      <c r="G113" s="105" t="str">
        <f t="shared" si="21"/>
        <v>Merchant ROI</v>
      </c>
      <c r="H113" s="13" cm="1">
        <f t="array" ref="H113">INDEX(Financials!$B$5:$AI$260,FinancialWalk!K113,FinancialWalk!L113)</f>
        <v>-0.83262123048929004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MarinusPortlandSnowy</v>
      </c>
      <c r="C114" t="s">
        <v>64</v>
      </c>
      <c r="D114" t="s">
        <v>24</v>
      </c>
      <c r="E114" t="str">
        <f t="shared" si="23"/>
        <v>Cal-37</v>
      </c>
      <c r="F114" t="s">
        <v>34</v>
      </c>
      <c r="G114" s="105" t="str">
        <f t="shared" si="21"/>
        <v>Merchant ROI</v>
      </c>
      <c r="H114" s="13" cm="1">
        <f t="array" ref="H114">INDEX(Financials!$B$5:$AI$260,FinancialWalk!K114,FinancialWalk!L114)</f>
        <v>0.13612703218958017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MarinusPortlandSnowy</v>
      </c>
      <c r="C115" t="s">
        <v>64</v>
      </c>
      <c r="D115">
        <v>1</v>
      </c>
      <c r="E115" t="s">
        <v>18</v>
      </c>
      <c r="F115" t="s">
        <v>44</v>
      </c>
      <c r="G115" s="105" t="str">
        <f t="shared" si="21"/>
        <v>Merchant ROI</v>
      </c>
      <c r="H115" s="13" cm="1">
        <f t="array" ref="H115">INDEX(Financials!$B$5:$AI$260,FinancialWalk!K115,FinancialWalk!L115)</f>
        <v>1.2136636848089888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MarinusPortlandSnowy</v>
      </c>
      <c r="C116" t="s">
        <v>64</v>
      </c>
      <c r="D116">
        <v>0.95</v>
      </c>
      <c r="E116" t="str">
        <f>E115</f>
        <v>Cal-37</v>
      </c>
      <c r="F116" t="s">
        <v>44</v>
      </c>
      <c r="G116" s="105" t="str">
        <f t="shared" si="21"/>
        <v>Merchant ROI</v>
      </c>
      <c r="H116" s="13" cm="1">
        <f t="array" ref="H116">INDEX(Financials!$B$5:$AI$260,FinancialWalk!K116,FinancialWalk!L116)</f>
        <v>0.57025512801960665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MarinusPortlandSnowy</v>
      </c>
      <c r="C117" t="s">
        <v>64</v>
      </c>
      <c r="D117">
        <v>0.95</v>
      </c>
      <c r="E117" t="str">
        <f t="shared" ref="E117:E136" si="25">E116</f>
        <v>Cal-37</v>
      </c>
      <c r="F117" t="s">
        <v>44</v>
      </c>
      <c r="G117" s="105" t="str">
        <f t="shared" si="21"/>
        <v>Merchant ROI</v>
      </c>
      <c r="H117" s="13" cm="1">
        <f t="array" ref="H117">INDEX(Financials!$B$5:$AI$260,FinancialWalk!K117,FinancialWalk!L117)</f>
        <v>0.57025512801960665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MarinusPortlandSnowy</v>
      </c>
      <c r="C118" t="s">
        <v>64</v>
      </c>
      <c r="D118">
        <v>0.95</v>
      </c>
      <c r="E118" t="str">
        <f t="shared" si="25"/>
        <v>Cal-37</v>
      </c>
      <c r="F118" t="s">
        <v>44</v>
      </c>
      <c r="G118" s="105" t="str">
        <f t="shared" si="21"/>
        <v>Merchant ROI</v>
      </c>
      <c r="H118" s="13" cm="1">
        <f t="array" ref="H118">INDEX(Financials!$B$5:$AI$260,FinancialWalk!K118,FinancialWalk!L118)</f>
        <v>0.57025512801960665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MarinusPortlandSnowy</v>
      </c>
      <c r="C119" t="s">
        <v>64</v>
      </c>
      <c r="D119">
        <v>0.75</v>
      </c>
      <c r="E119" t="str">
        <f t="shared" si="25"/>
        <v>Cal-37</v>
      </c>
      <c r="F119" t="s">
        <v>44</v>
      </c>
      <c r="G119" s="105" t="str">
        <f t="shared" si="21"/>
        <v>Merchant ROI</v>
      </c>
      <c r="H119" s="13" cm="1">
        <f t="array" ref="H119">INDEX(Financials!$B$5:$AI$260,FinancialWalk!K119,FinancialWalk!L119)</f>
        <v>0.31000807645787204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MarinusPortlandSnowy</v>
      </c>
      <c r="C120" t="s">
        <v>64</v>
      </c>
      <c r="D120">
        <v>0.75</v>
      </c>
      <c r="E120" t="str">
        <f t="shared" si="25"/>
        <v>Cal-37</v>
      </c>
      <c r="F120" t="s">
        <v>44</v>
      </c>
      <c r="G120" s="105" t="str">
        <f t="shared" si="21"/>
        <v>Merchant ROI</v>
      </c>
      <c r="H120" s="13" cm="1">
        <f t="array" ref="H120">INDEX(Financials!$B$5:$AI$260,FinancialWalk!K120,FinancialWalk!L120)</f>
        <v>0.31000807645787204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MarinusPortlandSnowy</v>
      </c>
      <c r="C121" t="s">
        <v>64</v>
      </c>
      <c r="D121">
        <v>0.75</v>
      </c>
      <c r="E121" t="str">
        <f t="shared" si="25"/>
        <v>Cal-37</v>
      </c>
      <c r="F121" t="s">
        <v>44</v>
      </c>
      <c r="G121" s="105" t="str">
        <f t="shared" si="21"/>
        <v>Merchant ROI</v>
      </c>
      <c r="H121" s="13" cm="1">
        <f t="array" ref="H121">INDEX(Financials!$B$5:$AI$260,FinancialWalk!K121,FinancialWalk!L121)</f>
        <v>0.31000807645787204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MarinusPortlandSnowy</v>
      </c>
      <c r="C122" t="s">
        <v>64</v>
      </c>
      <c r="D122">
        <v>0.75</v>
      </c>
      <c r="E122" t="str">
        <f t="shared" si="25"/>
        <v>Cal-37</v>
      </c>
      <c r="F122" t="s">
        <v>44</v>
      </c>
      <c r="G122" s="105" t="str">
        <f t="shared" si="21"/>
        <v>Merchant ROI</v>
      </c>
      <c r="H122" s="13" cm="1">
        <f t="array" ref="H122">INDEX(Financials!$B$5:$AI$260,FinancialWalk!K122,FinancialWalk!L122)</f>
        <v>0.31000807645787204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MarinusPortlandSnowy</v>
      </c>
      <c r="C123" t="s">
        <v>64</v>
      </c>
      <c r="D123">
        <v>0.5</v>
      </c>
      <c r="E123" t="str">
        <f t="shared" si="25"/>
        <v>Cal-37</v>
      </c>
      <c r="F123" t="s">
        <v>44</v>
      </c>
      <c r="G123" s="105" t="str">
        <f t="shared" si="21"/>
        <v>Merchant ROI</v>
      </c>
      <c r="H123" s="13" cm="1">
        <f t="array" ref="H123">INDEX(Financials!$B$5:$AI$260,FinancialWalk!K123,FinancialWalk!L123)</f>
        <v>0.11528175714540037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MarinusPortlandSnowy</v>
      </c>
      <c r="C124" t="s">
        <v>64</v>
      </c>
      <c r="D124">
        <v>0.5</v>
      </c>
      <c r="E124" t="str">
        <f t="shared" si="25"/>
        <v>Cal-37</v>
      </c>
      <c r="F124" t="s">
        <v>44</v>
      </c>
      <c r="G124" s="105" t="str">
        <f t="shared" si="21"/>
        <v>Merchant ROI</v>
      </c>
      <c r="H124" s="13" cm="1">
        <f t="array" ref="H124">INDEX(Financials!$B$5:$AI$260,FinancialWalk!K124,FinancialWalk!L124)</f>
        <v>0.11528175714540037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MarinusPortlandSnowy</v>
      </c>
      <c r="C125" t="s">
        <v>64</v>
      </c>
      <c r="D125">
        <v>0.5</v>
      </c>
      <c r="E125" t="str">
        <f t="shared" si="25"/>
        <v>Cal-37</v>
      </c>
      <c r="F125" t="s">
        <v>44</v>
      </c>
      <c r="G125" s="105" t="str">
        <f t="shared" si="21"/>
        <v>Merchant ROI</v>
      </c>
      <c r="H125" s="13" cm="1">
        <f t="array" ref="H125">INDEX(Financials!$B$5:$AI$260,FinancialWalk!K125,FinancialWalk!L125)</f>
        <v>0.11528175714540037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MarinusPortlandSnowy</v>
      </c>
      <c r="C126" t="s">
        <v>64</v>
      </c>
      <c r="D126">
        <v>0.5</v>
      </c>
      <c r="E126" t="str">
        <f t="shared" si="25"/>
        <v>Cal-37</v>
      </c>
      <c r="F126" t="s">
        <v>44</v>
      </c>
      <c r="G126" s="105" t="str">
        <f t="shared" si="21"/>
        <v>Merchant ROI</v>
      </c>
      <c r="H126" s="13" cm="1">
        <f t="array" ref="H126">INDEX(Financials!$B$5:$AI$260,FinancialWalk!K126,FinancialWalk!L126)</f>
        <v>0.11528175714540037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MarinusPortlandSnowy</v>
      </c>
      <c r="C127" t="s">
        <v>64</v>
      </c>
      <c r="D127">
        <v>0.5</v>
      </c>
      <c r="E127" t="str">
        <f t="shared" si="25"/>
        <v>Cal-37</v>
      </c>
      <c r="F127" t="s">
        <v>44</v>
      </c>
      <c r="G127" s="105" t="str">
        <f t="shared" si="21"/>
        <v>Merchant ROI</v>
      </c>
      <c r="H127" s="13" cm="1">
        <f t="array" ref="H127">INDEX(Financials!$B$5:$AI$260,FinancialWalk!K127,FinancialWalk!L127)</f>
        <v>0.11528175714540037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MarinusPortlandSnowy</v>
      </c>
      <c r="C128" t="s">
        <v>64</v>
      </c>
      <c r="D128">
        <v>0.25</v>
      </c>
      <c r="E128" t="str">
        <f t="shared" si="25"/>
        <v>Cal-37</v>
      </c>
      <c r="F128" t="s">
        <v>44</v>
      </c>
      <c r="G128" s="105" t="str">
        <f t="shared" si="21"/>
        <v>Merchant ROI</v>
      </c>
      <c r="H128" s="13" cm="1">
        <f t="array" ref="H128">INDEX(Financials!$B$5:$AI$260,FinancialWalk!K128,FinancialWalk!L128)</f>
        <v>-9.9454087380919237E-2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MarinusPortlandSnowy</v>
      </c>
      <c r="C129" t="s">
        <v>64</v>
      </c>
      <c r="D129">
        <v>0.25</v>
      </c>
      <c r="E129" t="str">
        <f t="shared" si="25"/>
        <v>Cal-37</v>
      </c>
      <c r="F129" t="s">
        <v>44</v>
      </c>
      <c r="G129" s="105" t="str">
        <f t="shared" si="21"/>
        <v>Merchant ROI</v>
      </c>
      <c r="H129" s="13" cm="1">
        <f t="array" ref="H129">INDEX(Financials!$B$5:$AI$260,FinancialWalk!K129,FinancialWalk!L129)</f>
        <v>-9.9454087380919237E-2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MarinusPortlandSnowy</v>
      </c>
      <c r="C130" t="s">
        <v>64</v>
      </c>
      <c r="D130">
        <v>0.25</v>
      </c>
      <c r="E130" t="str">
        <f t="shared" si="25"/>
        <v>Cal-37</v>
      </c>
      <c r="F130" t="s">
        <v>44</v>
      </c>
      <c r="G130" s="105" t="str">
        <f t="shared" si="21"/>
        <v>Merchant ROI</v>
      </c>
      <c r="H130" s="13" cm="1">
        <f t="array" ref="H130">INDEX(Financials!$B$5:$AI$260,FinancialWalk!K130,FinancialWalk!L130)</f>
        <v>-9.9454087380919237E-2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MarinusPortlandSnowy</v>
      </c>
      <c r="C131" t="s">
        <v>64</v>
      </c>
      <c r="D131">
        <v>0.25</v>
      </c>
      <c r="E131" t="str">
        <f t="shared" si="25"/>
        <v>Cal-37</v>
      </c>
      <c r="F131" t="s">
        <v>44</v>
      </c>
      <c r="G131" s="105" t="str">
        <f t="shared" si="21"/>
        <v>Merchant ROI</v>
      </c>
      <c r="H131" s="13" cm="1">
        <f t="array" ref="H131">INDEX(Financials!$B$5:$AI$260,FinancialWalk!K131,FinancialWalk!L131)</f>
        <v>-9.9454087380919237E-2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MarinusPortlandSnowy</v>
      </c>
      <c r="C132" t="s">
        <v>64</v>
      </c>
      <c r="D132">
        <v>0.05</v>
      </c>
      <c r="E132" t="str">
        <f t="shared" si="25"/>
        <v>Cal-37</v>
      </c>
      <c r="F132" t="s">
        <v>44</v>
      </c>
      <c r="G132" s="105" t="str">
        <f t="shared" si="21"/>
        <v>Merchant ROI</v>
      </c>
      <c r="H132" s="13" cm="1">
        <f t="array" ref="H132">INDEX(Financials!$B$5:$AI$260,FinancialWalk!K132,FinancialWalk!L132)</f>
        <v>-0.37008391615657193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MarinusPortlandSnowy</v>
      </c>
      <c r="C133" t="s">
        <v>64</v>
      </c>
      <c r="D133">
        <v>0.05</v>
      </c>
      <c r="E133" t="str">
        <f t="shared" si="25"/>
        <v>Cal-37</v>
      </c>
      <c r="F133" t="s">
        <v>44</v>
      </c>
      <c r="G133" s="105" t="str">
        <f t="shared" si="21"/>
        <v>Merchant ROI</v>
      </c>
      <c r="H133" s="13" cm="1">
        <f t="array" ref="H133">INDEX(Financials!$B$5:$AI$260,FinancialWalk!K133,FinancialWalk!L133)</f>
        <v>-0.37008391615657193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MarinusPortlandSnowy</v>
      </c>
      <c r="C134" t="s">
        <v>64</v>
      </c>
      <c r="D134">
        <v>0.05</v>
      </c>
      <c r="E134" t="str">
        <f t="shared" si="25"/>
        <v>Cal-37</v>
      </c>
      <c r="F134" t="s">
        <v>44</v>
      </c>
      <c r="G134" s="105" t="str">
        <f t="shared" si="21"/>
        <v>Merchant ROI</v>
      </c>
      <c r="H134" s="13" cm="1">
        <f t="array" ref="H134">INDEX(Financials!$B$5:$AI$260,FinancialWalk!K134,FinancialWalk!L134)</f>
        <v>-0.37008391615657193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MarinusPortlandSnowy</v>
      </c>
      <c r="C135" t="s">
        <v>64</v>
      </c>
      <c r="D135">
        <v>0</v>
      </c>
      <c r="E135" t="str">
        <f t="shared" si="25"/>
        <v>Cal-37</v>
      </c>
      <c r="F135" t="s">
        <v>44</v>
      </c>
      <c r="G135" s="105" t="str">
        <f t="shared" si="21"/>
        <v>Merchant ROI</v>
      </c>
      <c r="H135" s="13" cm="1">
        <f t="array" ref="H135">INDEX(Financials!$B$5:$AI$260,FinancialWalk!K135,FinancialWalk!L135)</f>
        <v>-0.68787575680503144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MarinusPortlandSnowy</v>
      </c>
      <c r="C136" t="s">
        <v>64</v>
      </c>
      <c r="D136" t="s">
        <v>24</v>
      </c>
      <c r="E136" t="str">
        <f t="shared" si="25"/>
        <v>Cal-37</v>
      </c>
      <c r="F136" t="s">
        <v>44</v>
      </c>
      <c r="G136" s="105" t="str">
        <f t="shared" si="21"/>
        <v>Merchant ROI</v>
      </c>
      <c r="H136" s="13" cm="1">
        <f t="array" ref="H136">INDEX(Financials!$B$5:$AI$260,FinancialWalk!K136,FinancialWalk!L136)</f>
        <v>0.10635090606950172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MarinusPortlandSnowy</v>
      </c>
      <c r="C137" t="s">
        <v>64</v>
      </c>
      <c r="D137">
        <v>1</v>
      </c>
      <c r="E137" t="s">
        <v>18</v>
      </c>
      <c r="F137" t="s">
        <v>34</v>
      </c>
      <c r="G137" s="105" t="str">
        <f t="shared" ref="G137:G180" si="27">$P$23</f>
        <v>Merchant with PPA EBIT Discounted</v>
      </c>
      <c r="H137" s="20" cm="1">
        <f t="array" ref="H137">INDEX(Financials!$B$5:$AI$260,FinancialWalk!K137,FinancialWalk!L137)</f>
        <v>251747020.00774193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MarinusPortlandSnowy</v>
      </c>
      <c r="C138" t="s">
        <v>64</v>
      </c>
      <c r="D138">
        <v>0.95</v>
      </c>
      <c r="E138" t="str">
        <f>E137</f>
        <v>Cal-37</v>
      </c>
      <c r="F138" t="s">
        <v>34</v>
      </c>
      <c r="G138" s="105" t="str">
        <f t="shared" si="27"/>
        <v>Merchant with PPA EBIT Discounted</v>
      </c>
      <c r="H138" s="20" cm="1">
        <f t="array" ref="H138">INDEX(Financials!$B$5:$AI$260,FinancialWalk!K138,FinancialWalk!L138)</f>
        <v>143158881.43200663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MarinusPortlandSnowy</v>
      </c>
      <c r="C139" t="s">
        <v>64</v>
      </c>
      <c r="D139">
        <v>0.95</v>
      </c>
      <c r="E139" t="str">
        <f t="shared" ref="E139:E158" si="29">E138</f>
        <v>Cal-37</v>
      </c>
      <c r="F139" t="s">
        <v>34</v>
      </c>
      <c r="G139" s="105" t="str">
        <f t="shared" si="27"/>
        <v>Merchant with PPA EBIT Discounted</v>
      </c>
      <c r="H139" s="20" cm="1">
        <f t="array" ref="H139">INDEX(Financials!$B$5:$AI$260,FinancialWalk!K139,FinancialWalk!L139)</f>
        <v>143158881.43200663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MarinusPortlandSnowy</v>
      </c>
      <c r="C140" t="s">
        <v>64</v>
      </c>
      <c r="D140">
        <v>0.95</v>
      </c>
      <c r="E140" t="str">
        <f t="shared" si="29"/>
        <v>Cal-37</v>
      </c>
      <c r="F140" t="s">
        <v>34</v>
      </c>
      <c r="G140" s="105" t="str">
        <f t="shared" si="27"/>
        <v>Merchant with PPA EBIT Discounted</v>
      </c>
      <c r="H140" s="20" cm="1">
        <f t="array" ref="H140">INDEX(Financials!$B$5:$AI$260,FinancialWalk!K140,FinancialWalk!L140)</f>
        <v>143158881.43200663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MarinusPortlandSnowy</v>
      </c>
      <c r="C141" t="s">
        <v>64</v>
      </c>
      <c r="D141">
        <v>0.75</v>
      </c>
      <c r="E141" t="str">
        <f t="shared" si="29"/>
        <v>Cal-37</v>
      </c>
      <c r="F141" t="s">
        <v>34</v>
      </c>
      <c r="G141" s="105" t="str">
        <f t="shared" si="27"/>
        <v>Merchant with PPA EBIT Discounted</v>
      </c>
      <c r="H141" s="20" cm="1">
        <f t="array" ref="H141">INDEX(Financials!$B$5:$AI$260,FinancialWalk!K141,FinancialWalk!L141)</f>
        <v>88069003.533518985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MarinusPortlandSnowy</v>
      </c>
      <c r="C142" t="s">
        <v>64</v>
      </c>
      <c r="D142">
        <v>0.75</v>
      </c>
      <c r="E142" t="str">
        <f t="shared" si="29"/>
        <v>Cal-37</v>
      </c>
      <c r="F142" t="s">
        <v>34</v>
      </c>
      <c r="G142" s="105" t="str">
        <f t="shared" si="27"/>
        <v>Merchant with PPA EBIT Discounted</v>
      </c>
      <c r="H142" s="20" cm="1">
        <f t="array" ref="H142">INDEX(Financials!$B$5:$AI$260,FinancialWalk!K142,FinancialWalk!L142)</f>
        <v>88069003.533518985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MarinusPortlandSnowy</v>
      </c>
      <c r="C143" t="s">
        <v>64</v>
      </c>
      <c r="D143">
        <v>0.75</v>
      </c>
      <c r="E143" t="str">
        <f t="shared" si="29"/>
        <v>Cal-37</v>
      </c>
      <c r="F143" t="s">
        <v>34</v>
      </c>
      <c r="G143" s="105" t="str">
        <f t="shared" si="27"/>
        <v>Merchant with PPA EBIT Discounted</v>
      </c>
      <c r="H143" s="20" cm="1">
        <f t="array" ref="H143">INDEX(Financials!$B$5:$AI$260,FinancialWalk!K143,FinancialWalk!L143)</f>
        <v>88069003.533518985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MarinusPortlandSnowy</v>
      </c>
      <c r="C144" t="s">
        <v>64</v>
      </c>
      <c r="D144">
        <v>0.75</v>
      </c>
      <c r="E144" t="str">
        <f t="shared" si="29"/>
        <v>Cal-37</v>
      </c>
      <c r="F144" t="s">
        <v>34</v>
      </c>
      <c r="G144" s="105" t="str">
        <f t="shared" si="27"/>
        <v>Merchant with PPA EBIT Discounted</v>
      </c>
      <c r="H144" s="20" cm="1">
        <f t="array" ref="H144">INDEX(Financials!$B$5:$AI$260,FinancialWalk!K144,FinancialWalk!L144)</f>
        <v>88069003.533518985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MarinusPortlandSnowy</v>
      </c>
      <c r="C145" t="s">
        <v>64</v>
      </c>
      <c r="D145">
        <v>0.5</v>
      </c>
      <c r="E145" t="str">
        <f t="shared" si="29"/>
        <v>Cal-37</v>
      </c>
      <c r="F145" t="s">
        <v>34</v>
      </c>
      <c r="G145" s="105" t="str">
        <f t="shared" si="27"/>
        <v>Merchant with PPA EBIT Discounted</v>
      </c>
      <c r="H145" s="20" cm="1">
        <f t="array" ref="H145">INDEX(Financials!$B$5:$AI$260,FinancialWalk!K145,FinancialWalk!L145)</f>
        <v>47801283.908255473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MarinusPortlandSnowy</v>
      </c>
      <c r="C146" t="s">
        <v>64</v>
      </c>
      <c r="D146">
        <v>0.5</v>
      </c>
      <c r="E146" t="str">
        <f t="shared" si="29"/>
        <v>Cal-37</v>
      </c>
      <c r="F146" t="s">
        <v>34</v>
      </c>
      <c r="G146" s="105" t="str">
        <f t="shared" si="27"/>
        <v>Merchant with PPA EBIT Discounted</v>
      </c>
      <c r="H146" s="20" cm="1">
        <f t="array" ref="H146">INDEX(Financials!$B$5:$AI$260,FinancialWalk!K146,FinancialWalk!L146)</f>
        <v>47801283.908255473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MarinusPortlandSnowy</v>
      </c>
      <c r="C147" t="s">
        <v>64</v>
      </c>
      <c r="D147">
        <v>0.5</v>
      </c>
      <c r="E147" t="str">
        <f t="shared" si="29"/>
        <v>Cal-37</v>
      </c>
      <c r="F147" t="s">
        <v>34</v>
      </c>
      <c r="G147" s="105" t="str">
        <f t="shared" si="27"/>
        <v>Merchant with PPA EBIT Discounted</v>
      </c>
      <c r="H147" s="20" cm="1">
        <f t="array" ref="H147">INDEX(Financials!$B$5:$AI$260,FinancialWalk!K147,FinancialWalk!L147)</f>
        <v>47801283.908255473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MarinusPortlandSnowy</v>
      </c>
      <c r="C148" t="s">
        <v>64</v>
      </c>
      <c r="D148">
        <v>0.5</v>
      </c>
      <c r="E148" t="str">
        <f t="shared" si="29"/>
        <v>Cal-37</v>
      </c>
      <c r="F148" t="s">
        <v>34</v>
      </c>
      <c r="G148" s="105" t="str">
        <f t="shared" si="27"/>
        <v>Merchant with PPA EBIT Discounted</v>
      </c>
      <c r="H148" s="20" cm="1">
        <f t="array" ref="H148">INDEX(Financials!$B$5:$AI$260,FinancialWalk!K148,FinancialWalk!L148)</f>
        <v>47801283.908255473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MarinusPortlandSnowy</v>
      </c>
      <c r="C149" t="s">
        <v>64</v>
      </c>
      <c r="D149">
        <v>0.5</v>
      </c>
      <c r="E149" t="str">
        <f t="shared" si="29"/>
        <v>Cal-37</v>
      </c>
      <c r="F149" t="s">
        <v>34</v>
      </c>
      <c r="G149" s="105" t="str">
        <f t="shared" si="27"/>
        <v>Merchant with PPA EBIT Discounted</v>
      </c>
      <c r="H149" s="20" cm="1">
        <f t="array" ref="H149">INDEX(Financials!$B$5:$AI$260,FinancialWalk!K149,FinancialWalk!L149)</f>
        <v>47801283.908255473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MarinusPortlandSnowy</v>
      </c>
      <c r="C150" t="s">
        <v>64</v>
      </c>
      <c r="D150">
        <v>0.25</v>
      </c>
      <c r="E150" t="str">
        <f t="shared" si="29"/>
        <v>Cal-37</v>
      </c>
      <c r="F150" t="s">
        <v>34</v>
      </c>
      <c r="G150" s="105" t="str">
        <f t="shared" si="27"/>
        <v>Merchant with PPA EBIT Discounted</v>
      </c>
      <c r="H150" s="20" cm="1">
        <f t="array" ref="H150">INDEX(Financials!$B$5:$AI$260,FinancialWalk!K150,FinancialWalk!L150)</f>
        <v>8722282.2847325187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MarinusPortlandSnowy</v>
      </c>
      <c r="C151" t="s">
        <v>64</v>
      </c>
      <c r="D151">
        <v>0.25</v>
      </c>
      <c r="E151" t="str">
        <f t="shared" si="29"/>
        <v>Cal-37</v>
      </c>
      <c r="F151" t="s">
        <v>34</v>
      </c>
      <c r="G151" s="105" t="str">
        <f t="shared" si="27"/>
        <v>Merchant with PPA EBIT Discounted</v>
      </c>
      <c r="H151" s="20" cm="1">
        <f t="array" ref="H151">INDEX(Financials!$B$5:$AI$260,FinancialWalk!K151,FinancialWalk!L151)</f>
        <v>8722282.2847325187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MarinusPortlandSnowy</v>
      </c>
      <c r="C152" t="s">
        <v>64</v>
      </c>
      <c r="D152">
        <v>0.25</v>
      </c>
      <c r="E152" t="str">
        <f t="shared" si="29"/>
        <v>Cal-37</v>
      </c>
      <c r="F152" t="s">
        <v>34</v>
      </c>
      <c r="G152" s="105" t="str">
        <f t="shared" si="27"/>
        <v>Merchant with PPA EBIT Discounted</v>
      </c>
      <c r="H152" s="20" cm="1">
        <f t="array" ref="H152">INDEX(Financials!$B$5:$AI$260,FinancialWalk!K152,FinancialWalk!L152)</f>
        <v>8722282.2847325187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MarinusPortlandSnowy</v>
      </c>
      <c r="C153" t="s">
        <v>64</v>
      </c>
      <c r="D153">
        <v>0.25</v>
      </c>
      <c r="E153" t="str">
        <f t="shared" si="29"/>
        <v>Cal-37</v>
      </c>
      <c r="F153" t="s">
        <v>34</v>
      </c>
      <c r="G153" s="105" t="str">
        <f t="shared" si="27"/>
        <v>Merchant with PPA EBIT Discounted</v>
      </c>
      <c r="H153" s="20" cm="1">
        <f t="array" ref="H153">INDEX(Financials!$B$5:$AI$260,FinancialWalk!K153,FinancialWalk!L153)</f>
        <v>8722282.2847325187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MarinusPortlandSnowy</v>
      </c>
      <c r="C154" t="s">
        <v>64</v>
      </c>
      <c r="D154">
        <v>0.05</v>
      </c>
      <c r="E154" t="str">
        <f t="shared" si="29"/>
        <v>Cal-37</v>
      </c>
      <c r="F154" t="s">
        <v>34</v>
      </c>
      <c r="G154" s="105" t="str">
        <f t="shared" si="27"/>
        <v>Merchant with PPA EBIT Discounted</v>
      </c>
      <c r="H154" s="20" cm="1">
        <f t="array" ref="H154">INDEX(Financials!$B$5:$AI$260,FinancialWalk!K154,FinancialWalk!L154)</f>
        <v>-38506419.527714998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MarinusPortlandSnowy</v>
      </c>
      <c r="C155" t="s">
        <v>64</v>
      </c>
      <c r="D155">
        <v>0.05</v>
      </c>
      <c r="E155" t="str">
        <f t="shared" si="29"/>
        <v>Cal-37</v>
      </c>
      <c r="F155" t="s">
        <v>34</v>
      </c>
      <c r="G155" s="105" t="str">
        <f t="shared" si="27"/>
        <v>Merchant with PPA EBIT Discounted</v>
      </c>
      <c r="H155" s="20" cm="1">
        <f t="array" ref="H155">INDEX(Financials!$B$5:$AI$260,FinancialWalk!K155,FinancialWalk!L155)</f>
        <v>-38506419.527714998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MarinusPortlandSnowy</v>
      </c>
      <c r="C156" t="s">
        <v>64</v>
      </c>
      <c r="D156">
        <v>0.05</v>
      </c>
      <c r="E156" t="str">
        <f t="shared" si="29"/>
        <v>Cal-37</v>
      </c>
      <c r="F156" t="s">
        <v>34</v>
      </c>
      <c r="G156" s="105" t="str">
        <f t="shared" si="27"/>
        <v>Merchant with PPA EBIT Discounted</v>
      </c>
      <c r="H156" s="20" cm="1">
        <f t="array" ref="H156">INDEX(Financials!$B$5:$AI$260,FinancialWalk!K156,FinancialWalk!L156)</f>
        <v>-38506419.527714998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MarinusPortlandSnowy</v>
      </c>
      <c r="C157" t="s">
        <v>64</v>
      </c>
      <c r="D157">
        <v>0</v>
      </c>
      <c r="E157" t="str">
        <f t="shared" si="29"/>
        <v>Cal-37</v>
      </c>
      <c r="F157" t="s">
        <v>34</v>
      </c>
      <c r="G157" s="105" t="str">
        <f t="shared" si="27"/>
        <v>Merchant with PPA EBIT Discounted</v>
      </c>
      <c r="H157" s="20" cm="1">
        <f t="array" ref="H157">INDEX(Financials!$B$5:$AI$260,FinancialWalk!K157,FinancialWalk!L157)</f>
        <v>-89920479.297249287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MarinusPortlandSnowy</v>
      </c>
      <c r="C158" t="s">
        <v>64</v>
      </c>
      <c r="D158" t="s">
        <v>24</v>
      </c>
      <c r="E158" t="str">
        <f t="shared" si="29"/>
        <v>Cal-37</v>
      </c>
      <c r="F158" t="s">
        <v>34</v>
      </c>
      <c r="G158" s="105" t="str">
        <f t="shared" si="27"/>
        <v>Merchant with PPA EBIT Discounted</v>
      </c>
      <c r="H158" s="20" cm="1">
        <f t="array" ref="H158">INDEX(Financials!$B$5:$AI$260,FinancialWalk!K158,FinancialWalk!L158)</f>
        <v>49375586.948882863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MarinusPortlandSnowy</v>
      </c>
      <c r="C159" t="s">
        <v>64</v>
      </c>
      <c r="D159">
        <v>1</v>
      </c>
      <c r="E159" t="s">
        <v>18</v>
      </c>
      <c r="F159" t="s">
        <v>44</v>
      </c>
      <c r="G159" s="105" t="str">
        <f t="shared" si="27"/>
        <v>Merchant with PPA EBIT Discounted</v>
      </c>
      <c r="H159" s="20" cm="1">
        <f t="array" ref="H159">INDEX(Financials!$B$5:$AI$260,FinancialWalk!K159,FinancialWalk!L159)</f>
        <v>242984329.06532407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MarinusPortlandSnowy</v>
      </c>
      <c r="C160" t="s">
        <v>64</v>
      </c>
      <c r="D160">
        <v>0.95</v>
      </c>
      <c r="E160" t="str">
        <f>E159</f>
        <v>Cal-37</v>
      </c>
      <c r="F160" t="s">
        <v>44</v>
      </c>
      <c r="G160" s="105" t="str">
        <f t="shared" si="27"/>
        <v>Merchant with PPA EBIT Discounted</v>
      </c>
      <c r="H160" s="20" cm="1">
        <f t="array" ref="H160">INDEX(Financials!$B$5:$AI$260,FinancialWalk!K160,FinancialWalk!L160)</f>
        <v>138349314.17340153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MarinusPortlandSnowy</v>
      </c>
      <c r="C161" t="s">
        <v>64</v>
      </c>
      <c r="D161">
        <v>0.95</v>
      </c>
      <c r="E161" t="str">
        <f t="shared" ref="E161:E180" si="31">E160</f>
        <v>Cal-37</v>
      </c>
      <c r="F161" t="s">
        <v>44</v>
      </c>
      <c r="G161" s="105" t="str">
        <f t="shared" si="27"/>
        <v>Merchant with PPA EBIT Discounted</v>
      </c>
      <c r="H161" s="20" cm="1">
        <f t="array" ref="H161">INDEX(Financials!$B$5:$AI$260,FinancialWalk!K161,FinancialWalk!L161)</f>
        <v>138349314.17340153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MarinusPortlandSnowy</v>
      </c>
      <c r="C162" t="s">
        <v>64</v>
      </c>
      <c r="D162">
        <v>0.95</v>
      </c>
      <c r="E162" t="str">
        <f t="shared" si="31"/>
        <v>Cal-37</v>
      </c>
      <c r="F162" t="s">
        <v>44</v>
      </c>
      <c r="G162" s="105" t="str">
        <f t="shared" si="27"/>
        <v>Merchant with PPA EBIT Discounted</v>
      </c>
      <c r="H162" s="20" cm="1">
        <f t="array" ref="H162">INDEX(Financials!$B$5:$AI$260,FinancialWalk!K162,FinancialWalk!L162)</f>
        <v>138349314.17340153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MarinusPortlandSnowy</v>
      </c>
      <c r="C163" t="s">
        <v>64</v>
      </c>
      <c r="D163">
        <v>0.75</v>
      </c>
      <c r="E163" t="str">
        <f t="shared" si="31"/>
        <v>Cal-37</v>
      </c>
      <c r="F163" t="s">
        <v>44</v>
      </c>
      <c r="G163" s="105" t="str">
        <f t="shared" si="27"/>
        <v>Merchant with PPA EBIT Discounted</v>
      </c>
      <c r="H163" s="20" cm="1">
        <f t="array" ref="H163">INDEX(Financials!$B$5:$AI$260,FinancialWalk!K163,FinancialWalk!L163)</f>
        <v>85237983.264827847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MarinusPortlandSnowy</v>
      </c>
      <c r="C164" t="s">
        <v>64</v>
      </c>
      <c r="D164">
        <v>0.75</v>
      </c>
      <c r="E164" t="str">
        <f t="shared" si="31"/>
        <v>Cal-37</v>
      </c>
      <c r="F164" t="s">
        <v>44</v>
      </c>
      <c r="G164" s="105" t="str">
        <f t="shared" si="27"/>
        <v>Merchant with PPA EBIT Discounted</v>
      </c>
      <c r="H164" s="20" cm="1">
        <f t="array" ref="H164">INDEX(Financials!$B$5:$AI$260,FinancialWalk!K164,FinancialWalk!L164)</f>
        <v>85237983.264827847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MarinusPortlandSnowy</v>
      </c>
      <c r="C165" t="s">
        <v>64</v>
      </c>
      <c r="D165">
        <v>0.75</v>
      </c>
      <c r="E165" t="str">
        <f t="shared" si="31"/>
        <v>Cal-37</v>
      </c>
      <c r="F165" t="s">
        <v>44</v>
      </c>
      <c r="G165" s="105" t="str">
        <f t="shared" si="27"/>
        <v>Merchant with PPA EBIT Discounted</v>
      </c>
      <c r="H165" s="20" cm="1">
        <f t="array" ref="H165">INDEX(Financials!$B$5:$AI$260,FinancialWalk!K165,FinancialWalk!L165)</f>
        <v>85237983.264827847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MarinusPortlandSnowy</v>
      </c>
      <c r="C166" t="s">
        <v>64</v>
      </c>
      <c r="D166">
        <v>0.75</v>
      </c>
      <c r="E166" t="str">
        <f t="shared" si="31"/>
        <v>Cal-37</v>
      </c>
      <c r="F166" t="s">
        <v>44</v>
      </c>
      <c r="G166" s="105" t="str">
        <f t="shared" si="27"/>
        <v>Merchant with PPA EBIT Discounted</v>
      </c>
      <c r="H166" s="20" cm="1">
        <f t="array" ref="H166">INDEX(Financials!$B$5:$AI$260,FinancialWalk!K166,FinancialWalk!L166)</f>
        <v>85237983.264827847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MarinusPortlandSnowy</v>
      </c>
      <c r="C167" t="s">
        <v>64</v>
      </c>
      <c r="D167">
        <v>0.5</v>
      </c>
      <c r="E167" t="str">
        <f t="shared" si="31"/>
        <v>Cal-37</v>
      </c>
      <c r="F167" t="s">
        <v>44</v>
      </c>
      <c r="G167" s="105" t="str">
        <f t="shared" si="27"/>
        <v>Merchant with PPA EBIT Discounted</v>
      </c>
      <c r="H167" s="20" cm="1">
        <f t="array" ref="H167">INDEX(Financials!$B$5:$AI$260,FinancialWalk!K167,FinancialWalk!L167)</f>
        <v>45804816.414064169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MarinusPortlandSnowy</v>
      </c>
      <c r="C168" t="s">
        <v>64</v>
      </c>
      <c r="D168">
        <v>0.5</v>
      </c>
      <c r="E168" t="str">
        <f t="shared" si="31"/>
        <v>Cal-37</v>
      </c>
      <c r="F168" t="s">
        <v>44</v>
      </c>
      <c r="G168" s="105" t="str">
        <f t="shared" si="27"/>
        <v>Merchant with PPA EBIT Discounted</v>
      </c>
      <c r="H168" s="20" cm="1">
        <f t="array" ref="H168">INDEX(Financials!$B$5:$AI$260,FinancialWalk!K168,FinancialWalk!L168)</f>
        <v>45804816.414064169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MarinusPortlandSnowy</v>
      </c>
      <c r="C169" t="s">
        <v>64</v>
      </c>
      <c r="D169">
        <v>0.5</v>
      </c>
      <c r="E169" t="str">
        <f t="shared" si="31"/>
        <v>Cal-37</v>
      </c>
      <c r="F169" t="s">
        <v>44</v>
      </c>
      <c r="G169" s="105" t="str">
        <f t="shared" si="27"/>
        <v>Merchant with PPA EBIT Discounted</v>
      </c>
      <c r="H169" s="20" cm="1">
        <f t="array" ref="H169">INDEX(Financials!$B$5:$AI$260,FinancialWalk!K169,FinancialWalk!L169)</f>
        <v>45804816.414064169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MarinusPortlandSnowy</v>
      </c>
      <c r="C170" t="s">
        <v>64</v>
      </c>
      <c r="D170">
        <v>0.5</v>
      </c>
      <c r="E170" t="str">
        <f t="shared" si="31"/>
        <v>Cal-37</v>
      </c>
      <c r="F170" t="s">
        <v>44</v>
      </c>
      <c r="G170" s="105" t="str">
        <f t="shared" si="27"/>
        <v>Merchant with PPA EBIT Discounted</v>
      </c>
      <c r="H170" s="20" cm="1">
        <f t="array" ref="H170">INDEX(Financials!$B$5:$AI$260,FinancialWalk!K170,FinancialWalk!L170)</f>
        <v>45804816.414064169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MarinusPortlandSnowy</v>
      </c>
      <c r="C171" t="s">
        <v>64</v>
      </c>
      <c r="D171">
        <v>0.5</v>
      </c>
      <c r="E171" t="str">
        <f t="shared" si="31"/>
        <v>Cal-37</v>
      </c>
      <c r="F171" t="s">
        <v>44</v>
      </c>
      <c r="G171" s="105" t="str">
        <f t="shared" si="27"/>
        <v>Merchant with PPA EBIT Discounted</v>
      </c>
      <c r="H171" s="20" cm="1">
        <f t="array" ref="H171">INDEX(Financials!$B$5:$AI$260,FinancialWalk!K171,FinancialWalk!L171)</f>
        <v>45804816.414064169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MarinusPortlandSnowy</v>
      </c>
      <c r="C172" t="s">
        <v>64</v>
      </c>
      <c r="D172">
        <v>0.25</v>
      </c>
      <c r="E172" t="str">
        <f t="shared" si="31"/>
        <v>Cal-37</v>
      </c>
      <c r="F172" t="s">
        <v>44</v>
      </c>
      <c r="G172" s="105" t="str">
        <f t="shared" si="27"/>
        <v>Merchant with PPA EBIT Discounted</v>
      </c>
      <c r="H172" s="20" cm="1">
        <f t="array" ref="H172">INDEX(Financials!$B$5:$AI$260,FinancialWalk!K172,FinancialWalk!L172)</f>
        <v>7365413.4397588521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MarinusPortlandSnowy</v>
      </c>
      <c r="C173" t="s">
        <v>64</v>
      </c>
      <c r="D173">
        <v>0.25</v>
      </c>
      <c r="E173" t="str">
        <f t="shared" si="31"/>
        <v>Cal-37</v>
      </c>
      <c r="F173" t="s">
        <v>44</v>
      </c>
      <c r="G173" s="105" t="str">
        <f t="shared" si="27"/>
        <v>Merchant with PPA EBIT Discounted</v>
      </c>
      <c r="H173" s="20" cm="1">
        <f t="array" ref="H173">INDEX(Financials!$B$5:$AI$260,FinancialWalk!K173,FinancialWalk!L173)</f>
        <v>7365413.4397588521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MarinusPortlandSnowy</v>
      </c>
      <c r="C174" t="s">
        <v>64</v>
      </c>
      <c r="D174">
        <v>0.25</v>
      </c>
      <c r="E174" t="str">
        <f t="shared" si="31"/>
        <v>Cal-37</v>
      </c>
      <c r="F174" t="s">
        <v>44</v>
      </c>
      <c r="G174" s="105" t="str">
        <f t="shared" si="27"/>
        <v>Merchant with PPA EBIT Discounted</v>
      </c>
      <c r="H174" s="20" cm="1">
        <f t="array" ref="H174">INDEX(Financials!$B$5:$AI$260,FinancialWalk!K174,FinancialWalk!L174)</f>
        <v>7365413.4397588521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MarinusPortlandSnowy</v>
      </c>
      <c r="C175" t="s">
        <v>64</v>
      </c>
      <c r="D175">
        <v>0.25</v>
      </c>
      <c r="E175" t="str">
        <f t="shared" si="31"/>
        <v>Cal-37</v>
      </c>
      <c r="F175" t="s">
        <v>44</v>
      </c>
      <c r="G175" s="105" t="str">
        <f t="shared" si="27"/>
        <v>Merchant with PPA EBIT Discounted</v>
      </c>
      <c r="H175" s="20" cm="1">
        <f t="array" ref="H175">INDEX(Financials!$B$5:$AI$260,FinancialWalk!K175,FinancialWalk!L175)</f>
        <v>7365413.4397588521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MarinusPortlandSnowy</v>
      </c>
      <c r="C176" t="s">
        <v>64</v>
      </c>
      <c r="D176">
        <v>0.05</v>
      </c>
      <c r="E176" t="str">
        <f t="shared" si="31"/>
        <v>Cal-37</v>
      </c>
      <c r="F176" t="s">
        <v>44</v>
      </c>
      <c r="G176" s="105" t="str">
        <f t="shared" si="27"/>
        <v>Merchant with PPA EBIT Discounted</v>
      </c>
      <c r="H176" s="20" cm="1">
        <f t="array" ref="H176">INDEX(Financials!$B$5:$AI$260,FinancialWalk!K176,FinancialWalk!L176)</f>
        <v>-38914397.176814295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MarinusPortlandSnowy</v>
      </c>
      <c r="C177" t="s">
        <v>64</v>
      </c>
      <c r="D177">
        <v>0.05</v>
      </c>
      <c r="E177" t="str">
        <f t="shared" si="31"/>
        <v>Cal-37</v>
      </c>
      <c r="F177" t="s">
        <v>44</v>
      </c>
      <c r="G177" s="105" t="str">
        <f t="shared" si="27"/>
        <v>Merchant with PPA EBIT Discounted</v>
      </c>
      <c r="H177" s="20" cm="1">
        <f t="array" ref="H177">INDEX(Financials!$B$5:$AI$260,FinancialWalk!K177,FinancialWalk!L177)</f>
        <v>-38914397.176814295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MarinusPortlandSnowy</v>
      </c>
      <c r="C178" t="s">
        <v>64</v>
      </c>
      <c r="D178">
        <v>0.05</v>
      </c>
      <c r="E178" t="str">
        <f t="shared" si="31"/>
        <v>Cal-37</v>
      </c>
      <c r="F178" t="s">
        <v>44</v>
      </c>
      <c r="G178" s="105" t="str">
        <f t="shared" si="27"/>
        <v>Merchant with PPA EBIT Discounted</v>
      </c>
      <c r="H178" s="20" cm="1">
        <f t="array" ref="H178">INDEX(Financials!$B$5:$AI$260,FinancialWalk!K178,FinancialWalk!L178)</f>
        <v>-38914397.176814295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MarinusPortlandSnowy</v>
      </c>
      <c r="C179" t="s">
        <v>64</v>
      </c>
      <c r="D179">
        <v>0</v>
      </c>
      <c r="E179" t="str">
        <f t="shared" si="31"/>
        <v>Cal-37</v>
      </c>
      <c r="F179" t="s">
        <v>44</v>
      </c>
      <c r="G179" s="105" t="str">
        <f t="shared" si="27"/>
        <v>Merchant with PPA EBIT Discounted</v>
      </c>
      <c r="H179" s="20" cm="1">
        <f t="array" ref="H179">INDEX(Financials!$B$5:$AI$260,FinancialWalk!K179,FinancialWalk!L179)</f>
        <v>-85027159.562834397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MarinusPortlandSnowy</v>
      </c>
      <c r="C180" t="s">
        <v>64</v>
      </c>
      <c r="D180" t="s">
        <v>24</v>
      </c>
      <c r="E180" t="str">
        <f t="shared" si="31"/>
        <v>Cal-37</v>
      </c>
      <c r="F180" t="s">
        <v>44</v>
      </c>
      <c r="G180" s="105" t="str">
        <f t="shared" si="27"/>
        <v>Merchant with PPA EBIT Discounted</v>
      </c>
      <c r="H180" s="20" cm="1">
        <f t="array" ref="H180">INDEX(Financials!$B$5:$AI$260,FinancialWalk!K180,FinancialWalk!L180)</f>
        <v>47160942.369746871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MarinusPortlandSnowy</v>
      </c>
      <c r="C181" t="s">
        <v>64</v>
      </c>
      <c r="D181">
        <v>1</v>
      </c>
      <c r="E181" t="s">
        <v>18</v>
      </c>
      <c r="F181" t="s">
        <v>34</v>
      </c>
      <c r="G181" s="105" t="str">
        <f t="shared" ref="G181:G224" si="32">$P$24</f>
        <v>Merchant with PPA NPV</v>
      </c>
      <c r="H181" s="20" cm="1">
        <f t="array" ref="H181">INDEX(Financials!$B$5:$AI$260,FinancialWalk!K181,FinancialWalk!L181)</f>
        <v>326306429.21922833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MarinusPortlandSnowy</v>
      </c>
      <c r="C182" t="s">
        <v>64</v>
      </c>
      <c r="D182">
        <v>0.95</v>
      </c>
      <c r="E182" t="str">
        <f>E181</f>
        <v>Cal-37</v>
      </c>
      <c r="F182" t="s">
        <v>34</v>
      </c>
      <c r="G182" s="105" t="str">
        <f t="shared" si="32"/>
        <v>Merchant with PPA NPV</v>
      </c>
      <c r="H182" s="20" cm="1">
        <f t="array" ref="H182">INDEX(Financials!$B$5:$AI$260,FinancialWalk!K182,FinancialWalk!L182)</f>
        <v>170228495.24057436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MarinusPortlandSnowy</v>
      </c>
      <c r="C183" t="s">
        <v>64</v>
      </c>
      <c r="D183">
        <v>0.95</v>
      </c>
      <c r="E183" t="str">
        <f t="shared" ref="E183:E202" si="34">E182</f>
        <v>Cal-37</v>
      </c>
      <c r="F183" t="s">
        <v>34</v>
      </c>
      <c r="G183" s="105" t="str">
        <f t="shared" si="32"/>
        <v>Merchant with PPA NPV</v>
      </c>
      <c r="H183" s="20" cm="1">
        <f t="array" ref="H183">INDEX(Financials!$B$5:$AI$260,FinancialWalk!K183,FinancialWalk!L183)</f>
        <v>170228495.24057436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MarinusPortlandSnowy</v>
      </c>
      <c r="C184" t="s">
        <v>64</v>
      </c>
      <c r="D184">
        <v>0.95</v>
      </c>
      <c r="E184" t="str">
        <f t="shared" si="34"/>
        <v>Cal-37</v>
      </c>
      <c r="F184" t="s">
        <v>34</v>
      </c>
      <c r="G184" s="105" t="str">
        <f t="shared" si="32"/>
        <v>Merchant with PPA NPV</v>
      </c>
      <c r="H184" s="20" cm="1">
        <f t="array" ref="H184">INDEX(Financials!$B$5:$AI$260,FinancialWalk!K184,FinancialWalk!L184)</f>
        <v>170228495.24057436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MarinusPortlandSnowy</v>
      </c>
      <c r="C185" t="s">
        <v>64</v>
      </c>
      <c r="D185">
        <v>0.75</v>
      </c>
      <c r="E185" t="str">
        <f t="shared" si="34"/>
        <v>Cal-37</v>
      </c>
      <c r="F185" t="s">
        <v>34</v>
      </c>
      <c r="G185" s="105" t="str">
        <f t="shared" si="32"/>
        <v>Merchant with PPA NPV</v>
      </c>
      <c r="H185" s="20" cm="1">
        <f t="array" ref="H185">INDEX(Financials!$B$5:$AI$260,FinancialWalk!K185,FinancialWalk!L185)</f>
        <v>94390861.917908981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MarinusPortlandSnowy</v>
      </c>
      <c r="C186" t="s">
        <v>64</v>
      </c>
      <c r="D186">
        <v>0.75</v>
      </c>
      <c r="E186" t="str">
        <f t="shared" si="34"/>
        <v>Cal-37</v>
      </c>
      <c r="F186" t="s">
        <v>34</v>
      </c>
      <c r="G186" s="105" t="str">
        <f t="shared" si="32"/>
        <v>Merchant with PPA NPV</v>
      </c>
      <c r="H186" s="20" cm="1">
        <f t="array" ref="H186">INDEX(Financials!$B$5:$AI$260,FinancialWalk!K186,FinancialWalk!L186)</f>
        <v>94390861.917908981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MarinusPortlandSnowy</v>
      </c>
      <c r="C187" t="s">
        <v>64</v>
      </c>
      <c r="D187">
        <v>0.75</v>
      </c>
      <c r="E187" t="str">
        <f t="shared" si="34"/>
        <v>Cal-37</v>
      </c>
      <c r="F187" t="s">
        <v>34</v>
      </c>
      <c r="G187" s="105" t="str">
        <f t="shared" si="32"/>
        <v>Merchant with PPA NPV</v>
      </c>
      <c r="H187" s="20" cm="1">
        <f t="array" ref="H187">INDEX(Financials!$B$5:$AI$260,FinancialWalk!K187,FinancialWalk!L187)</f>
        <v>94390861.917908981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MarinusPortlandSnowy</v>
      </c>
      <c r="C188" t="s">
        <v>64</v>
      </c>
      <c r="D188">
        <v>0.75</v>
      </c>
      <c r="E188" t="str">
        <f t="shared" si="34"/>
        <v>Cal-37</v>
      </c>
      <c r="F188" t="s">
        <v>34</v>
      </c>
      <c r="G188" s="105" t="str">
        <f t="shared" si="32"/>
        <v>Merchant with PPA NPV</v>
      </c>
      <c r="H188" s="20" cm="1">
        <f t="array" ref="H188">INDEX(Financials!$B$5:$AI$260,FinancialWalk!K188,FinancialWalk!L188)</f>
        <v>94390861.917908981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MarinusPortlandSnowy</v>
      </c>
      <c r="C189" t="s">
        <v>64</v>
      </c>
      <c r="D189">
        <v>0.5</v>
      </c>
      <c r="E189" t="str">
        <f t="shared" si="34"/>
        <v>Cal-37</v>
      </c>
      <c r="F189" t="s">
        <v>34</v>
      </c>
      <c r="G189" s="105" t="str">
        <f t="shared" si="32"/>
        <v>Merchant with PPA NPV</v>
      </c>
      <c r="H189" s="20" cm="1">
        <f t="array" ref="H189">INDEX(Financials!$B$5:$AI$260,FinancialWalk!K189,FinancialWalk!L189)</f>
        <v>41217569.380956918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MarinusPortlandSnowy</v>
      </c>
      <c r="C190" t="s">
        <v>64</v>
      </c>
      <c r="D190">
        <v>0.5</v>
      </c>
      <c r="E190" t="str">
        <f t="shared" si="34"/>
        <v>Cal-37</v>
      </c>
      <c r="F190" t="s">
        <v>34</v>
      </c>
      <c r="G190" s="105" t="str">
        <f t="shared" si="32"/>
        <v>Merchant with PPA NPV</v>
      </c>
      <c r="H190" s="20" cm="1">
        <f t="array" ref="H190">INDEX(Financials!$B$5:$AI$260,FinancialWalk!K190,FinancialWalk!L190)</f>
        <v>41217569.380956918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MarinusPortlandSnowy</v>
      </c>
      <c r="C191" t="s">
        <v>64</v>
      </c>
      <c r="D191">
        <v>0.5</v>
      </c>
      <c r="E191" t="str">
        <f t="shared" si="34"/>
        <v>Cal-37</v>
      </c>
      <c r="F191" t="s">
        <v>34</v>
      </c>
      <c r="G191" s="105" t="str">
        <f t="shared" si="32"/>
        <v>Merchant with PPA NPV</v>
      </c>
      <c r="H191" s="20" cm="1">
        <f t="array" ref="H191">INDEX(Financials!$B$5:$AI$260,FinancialWalk!K191,FinancialWalk!L191)</f>
        <v>41217569.380956918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MarinusPortlandSnowy</v>
      </c>
      <c r="C192" t="s">
        <v>64</v>
      </c>
      <c r="D192">
        <v>0.5</v>
      </c>
      <c r="E192" t="str">
        <f t="shared" si="34"/>
        <v>Cal-37</v>
      </c>
      <c r="F192" t="s">
        <v>34</v>
      </c>
      <c r="G192" s="105" t="str">
        <f t="shared" si="32"/>
        <v>Merchant with PPA NPV</v>
      </c>
      <c r="H192" s="20" cm="1">
        <f t="array" ref="H192">INDEX(Financials!$B$5:$AI$260,FinancialWalk!K192,FinancialWalk!L192)</f>
        <v>41217569.380956918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MarinusPortlandSnowy</v>
      </c>
      <c r="C193" t="s">
        <v>64</v>
      </c>
      <c r="D193">
        <v>0.5</v>
      </c>
      <c r="E193" t="str">
        <f t="shared" si="34"/>
        <v>Cal-37</v>
      </c>
      <c r="F193" t="s">
        <v>34</v>
      </c>
      <c r="G193" s="105" t="str">
        <f t="shared" si="32"/>
        <v>Merchant with PPA NPV</v>
      </c>
      <c r="H193" s="20" cm="1">
        <f t="array" ref="H193">INDEX(Financials!$B$5:$AI$260,FinancialWalk!K193,FinancialWalk!L193)</f>
        <v>41217569.380956918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MarinusPortlandSnowy</v>
      </c>
      <c r="C194" t="s">
        <v>64</v>
      </c>
      <c r="D194">
        <v>0.25</v>
      </c>
      <c r="E194" t="str">
        <f t="shared" si="34"/>
        <v>Cal-37</v>
      </c>
      <c r="F194" t="s">
        <v>34</v>
      </c>
      <c r="G194" s="105" t="str">
        <f t="shared" si="32"/>
        <v>Merchant with PPA NPV</v>
      </c>
      <c r="H194" s="20" cm="1">
        <f t="array" ref="H194">INDEX(Financials!$B$5:$AI$260,FinancialWalk!K194,FinancialWalk!L194)</f>
        <v>-10955013.287769299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MarinusPortlandSnowy</v>
      </c>
      <c r="C195" t="s">
        <v>64</v>
      </c>
      <c r="D195">
        <v>0.25</v>
      </c>
      <c r="E195" t="str">
        <f t="shared" si="34"/>
        <v>Cal-37</v>
      </c>
      <c r="F195" t="s">
        <v>34</v>
      </c>
      <c r="G195" s="105" t="str">
        <f t="shared" si="32"/>
        <v>Merchant with PPA NPV</v>
      </c>
      <c r="H195" s="20" cm="1">
        <f t="array" ref="H195">INDEX(Financials!$B$5:$AI$260,FinancialWalk!K195,FinancialWalk!L195)</f>
        <v>-10955013.287769299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MarinusPortlandSnowy</v>
      </c>
      <c r="C196" t="s">
        <v>64</v>
      </c>
      <c r="D196">
        <v>0.25</v>
      </c>
      <c r="E196" t="str">
        <f t="shared" si="34"/>
        <v>Cal-37</v>
      </c>
      <c r="F196" t="s">
        <v>34</v>
      </c>
      <c r="G196" s="105" t="str">
        <f t="shared" si="32"/>
        <v>Merchant with PPA NPV</v>
      </c>
      <c r="H196" s="20" cm="1">
        <f t="array" ref="H196">INDEX(Financials!$B$5:$AI$260,FinancialWalk!K196,FinancialWalk!L196)</f>
        <v>-10955013.287769299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MarinusPortlandSnowy</v>
      </c>
      <c r="C197" t="s">
        <v>64</v>
      </c>
      <c r="D197">
        <v>0.25</v>
      </c>
      <c r="E197" t="str">
        <f t="shared" si="34"/>
        <v>Cal-37</v>
      </c>
      <c r="F197" t="s">
        <v>34</v>
      </c>
      <c r="G197" s="105" t="str">
        <f t="shared" si="32"/>
        <v>Merchant with PPA NPV</v>
      </c>
      <c r="H197" s="20" cm="1">
        <f t="array" ref="H197">INDEX(Financials!$B$5:$AI$260,FinancialWalk!K197,FinancialWalk!L197)</f>
        <v>-10955013.287769299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MarinusPortlandSnowy</v>
      </c>
      <c r="C198" t="s">
        <v>64</v>
      </c>
      <c r="D198">
        <v>0.05</v>
      </c>
      <c r="E198" t="str">
        <f t="shared" si="34"/>
        <v>Cal-37</v>
      </c>
      <c r="F198" t="s">
        <v>34</v>
      </c>
      <c r="G198" s="105" t="str">
        <f t="shared" si="32"/>
        <v>Merchant with PPA NPV</v>
      </c>
      <c r="H198" s="20" cm="1">
        <f t="array" ref="H198">INDEX(Financials!$B$5:$AI$260,FinancialWalk!K198,FinancialWalk!L198)</f>
        <v>-75264468.12416251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MarinusPortlandSnowy</v>
      </c>
      <c r="C199" t="s">
        <v>64</v>
      </c>
      <c r="D199">
        <v>0.05</v>
      </c>
      <c r="E199" t="str">
        <f t="shared" si="34"/>
        <v>Cal-37</v>
      </c>
      <c r="F199" t="s">
        <v>34</v>
      </c>
      <c r="G199" s="105" t="str">
        <f t="shared" si="32"/>
        <v>Merchant with PPA NPV</v>
      </c>
      <c r="H199" s="20" cm="1">
        <f t="array" ref="H199">INDEX(Financials!$B$5:$AI$260,FinancialWalk!K199,FinancialWalk!L199)</f>
        <v>-75264468.12416251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MarinusPortlandSnowy</v>
      </c>
      <c r="C200" t="s">
        <v>64</v>
      </c>
      <c r="D200">
        <v>0.05</v>
      </c>
      <c r="E200" t="str">
        <f t="shared" si="34"/>
        <v>Cal-37</v>
      </c>
      <c r="F200" t="s">
        <v>34</v>
      </c>
      <c r="G200" s="105" t="str">
        <f t="shared" si="32"/>
        <v>Merchant with PPA NPV</v>
      </c>
      <c r="H200" s="20" cm="1">
        <f t="array" ref="H200">INDEX(Financials!$B$5:$AI$260,FinancialWalk!K200,FinancialWalk!L200)</f>
        <v>-75264468.12416251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MarinusPortlandSnowy</v>
      </c>
      <c r="C201" t="s">
        <v>64</v>
      </c>
      <c r="D201">
        <v>0</v>
      </c>
      <c r="E201" t="str">
        <f t="shared" si="34"/>
        <v>Cal-37</v>
      </c>
      <c r="F201" t="s">
        <v>34</v>
      </c>
      <c r="G201" s="105" t="str">
        <f t="shared" si="32"/>
        <v>Merchant with PPA NPV</v>
      </c>
      <c r="H201" s="20" cm="1">
        <f t="array" ref="H201">INDEX(Financials!$B$5:$AI$260,FinancialWalk!K201,FinancialWalk!L201)</f>
        <v>-149841882.13428879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MarinusPortlandSnowy</v>
      </c>
      <c r="C202" t="s">
        <v>64</v>
      </c>
      <c r="D202" t="s">
        <v>24</v>
      </c>
      <c r="E202" t="str">
        <f t="shared" si="34"/>
        <v>Cal-37</v>
      </c>
      <c r="F202" t="s">
        <v>34</v>
      </c>
      <c r="G202" s="105" t="str">
        <f t="shared" si="32"/>
        <v>Merchant with PPA NPV</v>
      </c>
      <c r="H202" s="20" cm="1">
        <f t="array" ref="H202">INDEX(Financials!$B$5:$AI$260,FinancialWalk!K202,FinancialWalk!L202)</f>
        <v>43239756.104918674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MarinusPortlandSnowy</v>
      </c>
      <c r="C203" t="s">
        <v>64</v>
      </c>
      <c r="D203">
        <v>1</v>
      </c>
      <c r="E203" t="s">
        <v>18</v>
      </c>
      <c r="F203" t="s">
        <v>44</v>
      </c>
      <c r="G203" s="105" t="str">
        <f t="shared" si="32"/>
        <v>Merchant with PPA NPV</v>
      </c>
      <c r="H203" s="20" cm="1">
        <f t="array" ref="H203">INDEX(Financials!$B$5:$AI$260,FinancialWalk!K203,FinancialWalk!L203)</f>
        <v>302575171.21513897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MarinusPortlandSnowy</v>
      </c>
      <c r="C204" t="s">
        <v>64</v>
      </c>
      <c r="D204">
        <v>0.95</v>
      </c>
      <c r="E204" t="str">
        <f>E203</f>
        <v>Cal-37</v>
      </c>
      <c r="F204" t="s">
        <v>44</v>
      </c>
      <c r="G204" s="105" t="str">
        <f t="shared" si="32"/>
        <v>Merchant with PPA NPV</v>
      </c>
      <c r="H204" s="20" cm="1">
        <f t="array" ref="H204">INDEX(Financials!$B$5:$AI$260,FinancialWalk!K204,FinancialWalk!L204)</f>
        <v>159955101.97936743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MarinusPortlandSnowy</v>
      </c>
      <c r="C205" t="s">
        <v>64</v>
      </c>
      <c r="D205">
        <v>0.95</v>
      </c>
      <c r="E205" t="str">
        <f t="shared" ref="E205:E224" si="37">E204</f>
        <v>Cal-37</v>
      </c>
      <c r="F205" t="s">
        <v>44</v>
      </c>
      <c r="G205" s="105" t="str">
        <f t="shared" si="32"/>
        <v>Merchant with PPA NPV</v>
      </c>
      <c r="H205" s="20" cm="1">
        <f t="array" ref="H205">INDEX(Financials!$B$5:$AI$260,FinancialWalk!K205,FinancialWalk!L205)</f>
        <v>159955101.97936743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MarinusPortlandSnowy</v>
      </c>
      <c r="C206" t="s">
        <v>64</v>
      </c>
      <c r="D206">
        <v>0.95</v>
      </c>
      <c r="E206" t="str">
        <f t="shared" si="37"/>
        <v>Cal-37</v>
      </c>
      <c r="F206" t="s">
        <v>44</v>
      </c>
      <c r="G206" s="105" t="str">
        <f t="shared" si="32"/>
        <v>Merchant with PPA NPV</v>
      </c>
      <c r="H206" s="20" cm="1">
        <f t="array" ref="H206">INDEX(Financials!$B$5:$AI$260,FinancialWalk!K206,FinancialWalk!L206)</f>
        <v>159955101.97936743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MarinusPortlandSnowy</v>
      </c>
      <c r="C207" t="s">
        <v>64</v>
      </c>
      <c r="D207">
        <v>0.75</v>
      </c>
      <c r="E207" t="str">
        <f t="shared" si="37"/>
        <v>Cal-37</v>
      </c>
      <c r="F207" t="s">
        <v>44</v>
      </c>
      <c r="G207" s="105" t="str">
        <f t="shared" si="32"/>
        <v>Merchant with PPA NPV</v>
      </c>
      <c r="H207" s="20" cm="1">
        <f t="array" ref="H207">INDEX(Financials!$B$5:$AI$260,FinancialWalk!K207,FinancialWalk!L207)</f>
        <v>91479507.894488245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MarinusPortlandSnowy</v>
      </c>
      <c r="C208" t="s">
        <v>64</v>
      </c>
      <c r="D208">
        <v>0.75</v>
      </c>
      <c r="E208" t="str">
        <f t="shared" si="37"/>
        <v>Cal-37</v>
      </c>
      <c r="F208" t="s">
        <v>44</v>
      </c>
      <c r="G208" s="105" t="str">
        <f t="shared" si="32"/>
        <v>Merchant with PPA NPV</v>
      </c>
      <c r="H208" s="20" cm="1">
        <f t="array" ref="H208">INDEX(Financials!$B$5:$AI$260,FinancialWalk!K208,FinancialWalk!L208)</f>
        <v>91479507.894488245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MarinusPortlandSnowy</v>
      </c>
      <c r="C209" t="s">
        <v>64</v>
      </c>
      <c r="D209">
        <v>0.75</v>
      </c>
      <c r="E209" t="str">
        <f t="shared" si="37"/>
        <v>Cal-37</v>
      </c>
      <c r="F209" t="s">
        <v>44</v>
      </c>
      <c r="G209" s="105" t="str">
        <f t="shared" si="32"/>
        <v>Merchant with PPA NPV</v>
      </c>
      <c r="H209" s="20" cm="1">
        <f t="array" ref="H209">INDEX(Financials!$B$5:$AI$260,FinancialWalk!K209,FinancialWalk!L209)</f>
        <v>91479507.894488245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MarinusPortlandSnowy</v>
      </c>
      <c r="C210" t="s">
        <v>64</v>
      </c>
      <c r="D210">
        <v>0.75</v>
      </c>
      <c r="E210" t="str">
        <f t="shared" si="37"/>
        <v>Cal-37</v>
      </c>
      <c r="F210" t="s">
        <v>44</v>
      </c>
      <c r="G210" s="105" t="str">
        <f t="shared" si="32"/>
        <v>Merchant with PPA NPV</v>
      </c>
      <c r="H210" s="20" cm="1">
        <f t="array" ref="H210">INDEX(Financials!$B$5:$AI$260,FinancialWalk!K210,FinancialWalk!L210)</f>
        <v>91479507.894488245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MarinusPortlandSnowy</v>
      </c>
      <c r="C211" t="s">
        <v>64</v>
      </c>
      <c r="D211">
        <v>0.5</v>
      </c>
      <c r="E211" t="str">
        <f t="shared" si="37"/>
        <v>Cal-37</v>
      </c>
      <c r="F211" t="s">
        <v>44</v>
      </c>
      <c r="G211" s="105" t="str">
        <f t="shared" si="32"/>
        <v>Merchant with PPA NPV</v>
      </c>
      <c r="H211" s="20" cm="1">
        <f t="array" ref="H211">INDEX(Financials!$B$5:$AI$260,FinancialWalk!K211,FinancialWalk!L211)</f>
        <v>40550239.937809043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MarinusPortlandSnowy</v>
      </c>
      <c r="C212" t="s">
        <v>64</v>
      </c>
      <c r="D212">
        <v>0.5</v>
      </c>
      <c r="E212" t="str">
        <f t="shared" si="37"/>
        <v>Cal-37</v>
      </c>
      <c r="F212" t="s">
        <v>44</v>
      </c>
      <c r="G212" s="105" t="str">
        <f t="shared" si="32"/>
        <v>Merchant with PPA NPV</v>
      </c>
      <c r="H212" s="20" cm="1">
        <f t="array" ref="H212">INDEX(Financials!$B$5:$AI$260,FinancialWalk!K212,FinancialWalk!L212)</f>
        <v>40550239.937809043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MarinusPortlandSnowy</v>
      </c>
      <c r="C213" t="s">
        <v>64</v>
      </c>
      <c r="D213">
        <v>0.5</v>
      </c>
      <c r="E213" t="str">
        <f t="shared" si="37"/>
        <v>Cal-37</v>
      </c>
      <c r="F213" t="s">
        <v>44</v>
      </c>
      <c r="G213" s="105" t="str">
        <f t="shared" si="32"/>
        <v>Merchant with PPA NPV</v>
      </c>
      <c r="H213" s="20" cm="1">
        <f t="array" ref="H213">INDEX(Financials!$B$5:$AI$260,FinancialWalk!K213,FinancialWalk!L213)</f>
        <v>40550239.937809043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MarinusPortlandSnowy</v>
      </c>
      <c r="C214" t="s">
        <v>64</v>
      </c>
      <c r="D214">
        <v>0.5</v>
      </c>
      <c r="E214" t="str">
        <f t="shared" si="37"/>
        <v>Cal-37</v>
      </c>
      <c r="F214" t="s">
        <v>44</v>
      </c>
      <c r="G214" s="105" t="str">
        <f t="shared" si="32"/>
        <v>Merchant with PPA NPV</v>
      </c>
      <c r="H214" s="20" cm="1">
        <f t="array" ref="H214">INDEX(Financials!$B$5:$AI$260,FinancialWalk!K214,FinancialWalk!L214)</f>
        <v>40550239.937809043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MarinusPortlandSnowy</v>
      </c>
      <c r="C215" t="s">
        <v>64</v>
      </c>
      <c r="D215">
        <v>0.5</v>
      </c>
      <c r="E215" t="str">
        <f t="shared" si="37"/>
        <v>Cal-37</v>
      </c>
      <c r="F215" t="s">
        <v>44</v>
      </c>
      <c r="G215" s="105" t="str">
        <f t="shared" si="32"/>
        <v>Merchant with PPA NPV</v>
      </c>
      <c r="H215" s="20" cm="1">
        <f t="array" ref="H215">INDEX(Financials!$B$5:$AI$260,FinancialWalk!K215,FinancialWalk!L215)</f>
        <v>40550239.937809043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MarinusPortlandSnowy</v>
      </c>
      <c r="C216" t="s">
        <v>64</v>
      </c>
      <c r="D216">
        <v>0.25</v>
      </c>
      <c r="E216" t="str">
        <f t="shared" si="37"/>
        <v>Cal-37</v>
      </c>
      <c r="F216" t="s">
        <v>44</v>
      </c>
      <c r="G216" s="105" t="str">
        <f t="shared" si="32"/>
        <v>Merchant with PPA NPV</v>
      </c>
      <c r="H216" s="20" cm="1">
        <f t="array" ref="H216">INDEX(Financials!$B$5:$AI$260,FinancialWalk!K216,FinancialWalk!L216)</f>
        <v>-10566570.941369146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MarinusPortlandSnowy</v>
      </c>
      <c r="C217" t="s">
        <v>64</v>
      </c>
      <c r="D217">
        <v>0.25</v>
      </c>
      <c r="E217" t="str">
        <f t="shared" si="37"/>
        <v>Cal-37</v>
      </c>
      <c r="F217" t="s">
        <v>44</v>
      </c>
      <c r="G217" s="105" t="str">
        <f t="shared" si="32"/>
        <v>Merchant with PPA NPV</v>
      </c>
      <c r="H217" s="20" cm="1">
        <f t="array" ref="H217">INDEX(Financials!$B$5:$AI$260,FinancialWalk!K217,FinancialWalk!L217)</f>
        <v>-10566570.941369146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MarinusPortlandSnowy</v>
      </c>
      <c r="C218" t="s">
        <v>64</v>
      </c>
      <c r="D218">
        <v>0.25</v>
      </c>
      <c r="E218" t="str">
        <f t="shared" si="37"/>
        <v>Cal-37</v>
      </c>
      <c r="F218" t="s">
        <v>44</v>
      </c>
      <c r="G218" s="105" t="str">
        <f t="shared" si="32"/>
        <v>Merchant with PPA NPV</v>
      </c>
      <c r="H218" s="20" cm="1">
        <f t="array" ref="H218">INDEX(Financials!$B$5:$AI$260,FinancialWalk!K218,FinancialWalk!L218)</f>
        <v>-10566570.941369146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MarinusPortlandSnowy</v>
      </c>
      <c r="C219" t="s">
        <v>64</v>
      </c>
      <c r="D219">
        <v>0.25</v>
      </c>
      <c r="E219" t="str">
        <f t="shared" si="37"/>
        <v>Cal-37</v>
      </c>
      <c r="F219" t="s">
        <v>44</v>
      </c>
      <c r="G219" s="105" t="str">
        <f t="shared" si="32"/>
        <v>Merchant with PPA NPV</v>
      </c>
      <c r="H219" s="20" cm="1">
        <f t="array" ref="H219">INDEX(Financials!$B$5:$AI$260,FinancialWalk!K219,FinancialWalk!L219)</f>
        <v>-10566570.941369146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MarinusPortlandSnowy</v>
      </c>
      <c r="C220" t="s">
        <v>64</v>
      </c>
      <c r="D220">
        <v>0.05</v>
      </c>
      <c r="E220" t="str">
        <f t="shared" si="37"/>
        <v>Cal-37</v>
      </c>
      <c r="F220" t="s">
        <v>44</v>
      </c>
      <c r="G220" s="105" t="str">
        <f t="shared" si="32"/>
        <v>Merchant with PPA NPV</v>
      </c>
      <c r="H220" s="20" cm="1">
        <f t="array" ref="H220">INDEX(Financials!$B$5:$AI$260,FinancialWalk!K220,FinancialWalk!L220)</f>
        <v>-72823615.066316053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MarinusPortlandSnowy</v>
      </c>
      <c r="C221" t="s">
        <v>64</v>
      </c>
      <c r="D221">
        <v>0.05</v>
      </c>
      <c r="E221" t="str">
        <f t="shared" si="37"/>
        <v>Cal-37</v>
      </c>
      <c r="F221" t="s">
        <v>44</v>
      </c>
      <c r="G221" s="105" t="str">
        <f t="shared" si="32"/>
        <v>Merchant with PPA NPV</v>
      </c>
      <c r="H221" s="20" cm="1">
        <f t="array" ref="H221">INDEX(Financials!$B$5:$AI$260,FinancialWalk!K221,FinancialWalk!L221)</f>
        <v>-72823615.066316053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MarinusPortlandSnowy</v>
      </c>
      <c r="C222" t="s">
        <v>64</v>
      </c>
      <c r="D222">
        <v>0.05</v>
      </c>
      <c r="E222" t="str">
        <f t="shared" si="37"/>
        <v>Cal-37</v>
      </c>
      <c r="F222" t="s">
        <v>44</v>
      </c>
      <c r="G222" s="105" t="str">
        <f t="shared" si="32"/>
        <v>Merchant with PPA NPV</v>
      </c>
      <c r="H222" s="20" cm="1">
        <f t="array" ref="H222">INDEX(Financials!$B$5:$AI$260,FinancialWalk!K222,FinancialWalk!L222)</f>
        <v>-72823615.066316053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MarinusPortlandSnowy</v>
      </c>
      <c r="C223" t="s">
        <v>64</v>
      </c>
      <c r="D223">
        <v>0</v>
      </c>
      <c r="E223" t="str">
        <f t="shared" si="37"/>
        <v>Cal-37</v>
      </c>
      <c r="F223" t="s">
        <v>44</v>
      </c>
      <c r="G223" s="105" t="str">
        <f t="shared" si="32"/>
        <v>Merchant with PPA NPV</v>
      </c>
      <c r="H223" s="20" cm="1">
        <f t="array" ref="H223">INDEX(Financials!$B$5:$AI$260,FinancialWalk!K223,FinancialWalk!L223)</f>
        <v>-137697925.16519174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MarinusPortlandSnowy</v>
      </c>
      <c r="C224" t="s">
        <v>64</v>
      </c>
      <c r="D224" t="s">
        <v>24</v>
      </c>
      <c r="E224" t="str">
        <f t="shared" si="37"/>
        <v>Cal-37</v>
      </c>
      <c r="F224" t="s">
        <v>44</v>
      </c>
      <c r="G224" s="105" t="str">
        <f t="shared" si="32"/>
        <v>Merchant with PPA NPV</v>
      </c>
      <c r="H224" s="20" cm="1">
        <f t="array" ref="H224">INDEX(Financials!$B$5:$AI$260,FinancialWalk!K224,FinancialWalk!L224)</f>
        <v>41379113.248379849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MarinusPortlandSnowy</v>
      </c>
      <c r="C225" t="s">
        <v>64</v>
      </c>
      <c r="D225">
        <v>1</v>
      </c>
      <c r="E225" t="s">
        <v>18</v>
      </c>
      <c r="F225" t="s">
        <v>34</v>
      </c>
      <c r="G225" s="105" t="str">
        <f t="shared" ref="G225:G268" si="38">$P$25</f>
        <v>Merchant with PPA ROI</v>
      </c>
      <c r="H225" s="13" cm="1">
        <f t="array" ref="H225">INDEX(Financials!$B$5:$AI$260,FinancialWalk!K225,FinancialWalk!L225)</f>
        <v>4.7144306331182682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MarinusPortlandSnowy</v>
      </c>
      <c r="C226" t="s">
        <v>64</v>
      </c>
      <c r="D226">
        <v>0.95</v>
      </c>
      <c r="E226" t="str">
        <f>E225</f>
        <v>Cal-37</v>
      </c>
      <c r="F226" t="s">
        <v>34</v>
      </c>
      <c r="G226" s="105" t="str">
        <f t="shared" si="38"/>
        <v>Merchant with PPA ROI</v>
      </c>
      <c r="H226" s="13" cm="1">
        <f t="array" ref="H226">INDEX(Financials!$B$5:$AI$260,FinancialWalk!K226,FinancialWalk!L226)</f>
        <v>2.4594380028369365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MarinusPortlandSnowy</v>
      </c>
      <c r="C227" t="s">
        <v>64</v>
      </c>
      <c r="D227">
        <v>0.95</v>
      </c>
      <c r="E227" t="str">
        <f t="shared" ref="E227:E246" si="40">E226</f>
        <v>Cal-37</v>
      </c>
      <c r="F227" t="s">
        <v>34</v>
      </c>
      <c r="G227" s="105" t="str">
        <f t="shared" si="38"/>
        <v>Merchant with PPA ROI</v>
      </c>
      <c r="H227" s="13" cm="1">
        <f t="array" ref="H227">INDEX(Financials!$B$5:$AI$260,FinancialWalk!K227,FinancialWalk!L227)</f>
        <v>2.4594380028369365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MarinusPortlandSnowy</v>
      </c>
      <c r="C228" t="s">
        <v>64</v>
      </c>
      <c r="D228">
        <v>0.95</v>
      </c>
      <c r="E228" t="str">
        <f t="shared" si="40"/>
        <v>Cal-37</v>
      </c>
      <c r="F228" t="s">
        <v>34</v>
      </c>
      <c r="G228" s="105" t="str">
        <f t="shared" si="38"/>
        <v>Merchant with PPA ROI</v>
      </c>
      <c r="H228" s="13" cm="1">
        <f t="array" ref="H228">INDEX(Financials!$B$5:$AI$260,FinancialWalk!K228,FinancialWalk!L228)</f>
        <v>2.4594380028369365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MarinusPortlandSnowy</v>
      </c>
      <c r="C229" t="s">
        <v>64</v>
      </c>
      <c r="D229">
        <v>0.75</v>
      </c>
      <c r="E229" t="str">
        <f t="shared" si="40"/>
        <v>Cal-37</v>
      </c>
      <c r="F229" t="s">
        <v>34</v>
      </c>
      <c r="G229" s="105" t="str">
        <f t="shared" si="38"/>
        <v>Merchant with PPA ROI</v>
      </c>
      <c r="H229" s="13" cm="1">
        <f t="array" ref="H229">INDEX(Financials!$B$5:$AI$260,FinancialWalk!K229,FinancialWalk!L229)</f>
        <v>1.3637462552515471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MarinusPortlandSnowy</v>
      </c>
      <c r="C230" t="s">
        <v>64</v>
      </c>
      <c r="D230">
        <v>0.75</v>
      </c>
      <c r="E230" t="str">
        <f t="shared" si="40"/>
        <v>Cal-37</v>
      </c>
      <c r="F230" t="s">
        <v>34</v>
      </c>
      <c r="G230" s="105" t="str">
        <f t="shared" si="38"/>
        <v>Merchant with PPA ROI</v>
      </c>
      <c r="H230" s="13" cm="1">
        <f t="array" ref="H230">INDEX(Financials!$B$5:$AI$260,FinancialWalk!K230,FinancialWalk!L230)</f>
        <v>1.3637462552515471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MarinusPortlandSnowy</v>
      </c>
      <c r="C231" t="s">
        <v>64</v>
      </c>
      <c r="D231">
        <v>0.75</v>
      </c>
      <c r="E231" t="str">
        <f t="shared" si="40"/>
        <v>Cal-37</v>
      </c>
      <c r="F231" t="s">
        <v>34</v>
      </c>
      <c r="G231" s="105" t="str">
        <f t="shared" si="38"/>
        <v>Merchant with PPA ROI</v>
      </c>
      <c r="H231" s="13" cm="1">
        <f t="array" ref="H231">INDEX(Financials!$B$5:$AI$260,FinancialWalk!K231,FinancialWalk!L231)</f>
        <v>1.3637462552515471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MarinusPortlandSnowy</v>
      </c>
      <c r="C232" t="s">
        <v>64</v>
      </c>
      <c r="D232">
        <v>0.75</v>
      </c>
      <c r="E232" t="str">
        <f t="shared" si="40"/>
        <v>Cal-37</v>
      </c>
      <c r="F232" t="s">
        <v>34</v>
      </c>
      <c r="G232" s="105" t="str">
        <f t="shared" si="38"/>
        <v>Merchant with PPA ROI</v>
      </c>
      <c r="H232" s="13" cm="1">
        <f t="array" ref="H232">INDEX(Financials!$B$5:$AI$260,FinancialWalk!K232,FinancialWalk!L232)</f>
        <v>1.3637462552515471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MarinusPortlandSnowy</v>
      </c>
      <c r="C233" t="s">
        <v>64</v>
      </c>
      <c r="D233">
        <v>0.5</v>
      </c>
      <c r="E233" t="str">
        <f t="shared" si="40"/>
        <v>Cal-37</v>
      </c>
      <c r="F233" t="s">
        <v>34</v>
      </c>
      <c r="G233" s="105" t="str">
        <f t="shared" si="38"/>
        <v>Merchant with PPA ROI</v>
      </c>
      <c r="H233" s="13" cm="1">
        <f t="array" ref="H233">INDEX(Financials!$B$5:$AI$260,FinancialWalk!K233,FinancialWalk!L233)</f>
        <v>0.59550580163932088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MarinusPortlandSnowy</v>
      </c>
      <c r="C234" t="s">
        <v>64</v>
      </c>
      <c r="D234">
        <v>0.5</v>
      </c>
      <c r="E234" t="str">
        <f t="shared" si="40"/>
        <v>Cal-37</v>
      </c>
      <c r="F234" t="s">
        <v>34</v>
      </c>
      <c r="G234" s="105" t="str">
        <f t="shared" si="38"/>
        <v>Merchant with PPA ROI</v>
      </c>
      <c r="H234" s="13" cm="1">
        <f t="array" ref="H234">INDEX(Financials!$B$5:$AI$260,FinancialWalk!K234,FinancialWalk!L234)</f>
        <v>0.59550580163932088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MarinusPortlandSnowy</v>
      </c>
      <c r="C235" t="s">
        <v>64</v>
      </c>
      <c r="D235">
        <v>0.5</v>
      </c>
      <c r="E235" t="str">
        <f t="shared" si="40"/>
        <v>Cal-37</v>
      </c>
      <c r="F235" t="s">
        <v>34</v>
      </c>
      <c r="G235" s="105" t="str">
        <f t="shared" si="38"/>
        <v>Merchant with PPA ROI</v>
      </c>
      <c r="H235" s="13" cm="1">
        <f t="array" ref="H235">INDEX(Financials!$B$5:$AI$260,FinancialWalk!K235,FinancialWalk!L235)</f>
        <v>0.59550580163932088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MarinusPortlandSnowy</v>
      </c>
      <c r="C236" t="s">
        <v>64</v>
      </c>
      <c r="D236">
        <v>0.5</v>
      </c>
      <c r="E236" t="str">
        <f t="shared" si="40"/>
        <v>Cal-37</v>
      </c>
      <c r="F236" t="s">
        <v>34</v>
      </c>
      <c r="G236" s="105" t="str">
        <f t="shared" si="38"/>
        <v>Merchant with PPA ROI</v>
      </c>
      <c r="H236" s="13" cm="1">
        <f t="array" ref="H236">INDEX(Financials!$B$5:$AI$260,FinancialWalk!K236,FinancialWalk!L236)</f>
        <v>0.59550580163932088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MarinusPortlandSnowy</v>
      </c>
      <c r="C237" t="s">
        <v>64</v>
      </c>
      <c r="D237">
        <v>0.5</v>
      </c>
      <c r="E237" t="str">
        <f t="shared" si="40"/>
        <v>Cal-37</v>
      </c>
      <c r="F237" t="s">
        <v>34</v>
      </c>
      <c r="G237" s="105" t="str">
        <f t="shared" si="38"/>
        <v>Merchant with PPA ROI</v>
      </c>
      <c r="H237" s="13" cm="1">
        <f t="array" ref="H237">INDEX(Financials!$B$5:$AI$260,FinancialWalk!K237,FinancialWalk!L237)</f>
        <v>0.59550580163932088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MarinusPortlandSnowy</v>
      </c>
      <c r="C238" t="s">
        <v>64</v>
      </c>
      <c r="D238">
        <v>0.25</v>
      </c>
      <c r="E238" t="str">
        <f t="shared" si="40"/>
        <v>Cal-37</v>
      </c>
      <c r="F238" t="s">
        <v>34</v>
      </c>
      <c r="G238" s="105" t="str">
        <f t="shared" si="38"/>
        <v>Merchant with PPA ROI</v>
      </c>
      <c r="H238" s="13" cm="1">
        <f t="array" ref="H238">INDEX(Financials!$B$5:$AI$260,FinancialWalk!K238,FinancialWalk!L238)</f>
        <v>-0.15827653274762343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MarinusPortlandSnowy</v>
      </c>
      <c r="C239" t="s">
        <v>64</v>
      </c>
      <c r="D239">
        <v>0.25</v>
      </c>
      <c r="E239" t="str">
        <f t="shared" si="40"/>
        <v>Cal-37</v>
      </c>
      <c r="F239" t="s">
        <v>34</v>
      </c>
      <c r="G239" s="105" t="str">
        <f t="shared" si="38"/>
        <v>Merchant with PPA ROI</v>
      </c>
      <c r="H239" s="13" cm="1">
        <f t="array" ref="H239">INDEX(Financials!$B$5:$AI$260,FinancialWalk!K239,FinancialWalk!L239)</f>
        <v>-0.15827653274762343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MarinusPortlandSnowy</v>
      </c>
      <c r="C240" t="s">
        <v>64</v>
      </c>
      <c r="D240">
        <v>0.25</v>
      </c>
      <c r="E240" t="str">
        <f t="shared" si="40"/>
        <v>Cal-37</v>
      </c>
      <c r="F240" t="s">
        <v>34</v>
      </c>
      <c r="G240" s="105" t="str">
        <f t="shared" si="38"/>
        <v>Merchant with PPA ROI</v>
      </c>
      <c r="H240" s="13" cm="1">
        <f t="array" ref="H240">INDEX(Financials!$B$5:$AI$260,FinancialWalk!K240,FinancialWalk!L240)</f>
        <v>-0.15827653274762343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MarinusPortlandSnowy</v>
      </c>
      <c r="C241" t="s">
        <v>64</v>
      </c>
      <c r="D241">
        <v>0.25</v>
      </c>
      <c r="E241" t="str">
        <f t="shared" si="40"/>
        <v>Cal-37</v>
      </c>
      <c r="F241" t="s">
        <v>34</v>
      </c>
      <c r="G241" s="105" t="str">
        <f t="shared" si="38"/>
        <v>Merchant with PPA ROI</v>
      </c>
      <c r="H241" s="13" cm="1">
        <f t="array" ref="H241">INDEX(Financials!$B$5:$AI$260,FinancialWalk!K241,FinancialWalk!L241)</f>
        <v>-0.15827653274762343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MarinusPortlandSnowy</v>
      </c>
      <c r="C242" t="s">
        <v>64</v>
      </c>
      <c r="D242">
        <v>0.05</v>
      </c>
      <c r="E242" t="str">
        <f t="shared" si="40"/>
        <v>Cal-37</v>
      </c>
      <c r="F242" t="s">
        <v>34</v>
      </c>
      <c r="G242" s="105" t="str">
        <f t="shared" si="38"/>
        <v>Merchant with PPA ROI</v>
      </c>
      <c r="H242" s="13" cm="1">
        <f t="array" ref="H242">INDEX(Financials!$B$5:$AI$260,FinancialWalk!K242,FinancialWalk!L242)</f>
        <v>-1.0874107352371962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MarinusPortlandSnowy</v>
      </c>
      <c r="C243" t="s">
        <v>64</v>
      </c>
      <c r="D243">
        <v>0.05</v>
      </c>
      <c r="E243" t="str">
        <f t="shared" si="40"/>
        <v>Cal-37</v>
      </c>
      <c r="F243" t="s">
        <v>34</v>
      </c>
      <c r="G243" s="105" t="str">
        <f t="shared" si="38"/>
        <v>Merchant with PPA ROI</v>
      </c>
      <c r="H243" s="13" cm="1">
        <f t="array" ref="H243">INDEX(Financials!$B$5:$AI$260,FinancialWalk!K243,FinancialWalk!L243)</f>
        <v>-1.0874107352371962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MarinusPortlandSnowy</v>
      </c>
      <c r="C244" t="s">
        <v>64</v>
      </c>
      <c r="D244">
        <v>0.05</v>
      </c>
      <c r="E244" t="str">
        <f t="shared" si="40"/>
        <v>Cal-37</v>
      </c>
      <c r="F244" t="s">
        <v>34</v>
      </c>
      <c r="G244" s="105" t="str">
        <f t="shared" si="38"/>
        <v>Merchant with PPA ROI</v>
      </c>
      <c r="H244" s="13" cm="1">
        <f t="array" ref="H244">INDEX(Financials!$B$5:$AI$260,FinancialWalk!K244,FinancialWalk!L244)</f>
        <v>-1.0874107352371962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MarinusPortlandSnowy</v>
      </c>
      <c r="C245" t="s">
        <v>64</v>
      </c>
      <c r="D245">
        <v>0</v>
      </c>
      <c r="E245" t="str">
        <f t="shared" si="40"/>
        <v>Cal-37</v>
      </c>
      <c r="F245" t="s">
        <v>34</v>
      </c>
      <c r="G245" s="105" t="str">
        <f t="shared" si="38"/>
        <v>Merchant with PPA ROI</v>
      </c>
      <c r="H245" s="13" cm="1">
        <f t="array" ref="H245">INDEX(Financials!$B$5:$AI$260,FinancialWalk!K245,FinancialWalk!L245)</f>
        <v>-2.1648950066606925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MarinusPortlandSnowy</v>
      </c>
      <c r="C246" t="s">
        <v>64</v>
      </c>
      <c r="D246" t="s">
        <v>24</v>
      </c>
      <c r="E246" t="str">
        <f t="shared" si="40"/>
        <v>Cal-37</v>
      </c>
      <c r="F246" t="s">
        <v>34</v>
      </c>
      <c r="G246" s="105" t="str">
        <f t="shared" si="38"/>
        <v>Merchant with PPA ROI</v>
      </c>
      <c r="H246" s="13" cm="1">
        <f t="array" ref="H246">INDEX(Financials!$B$5:$AI$260,FinancialWalk!K246,FinancialWalk!L246)</f>
        <v>0.62472207868339147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MarinusPortlandSnowy</v>
      </c>
      <c r="C247" t="s">
        <v>64</v>
      </c>
      <c r="D247">
        <v>1</v>
      </c>
      <c r="E247" t="s">
        <v>18</v>
      </c>
      <c r="F247" t="s">
        <v>44</v>
      </c>
      <c r="G247" s="105" t="str">
        <f t="shared" si="38"/>
        <v>Merchant with PPA ROI</v>
      </c>
      <c r="H247" s="13" cm="1">
        <f t="array" ref="H247">INDEX(Financials!$B$5:$AI$260,FinancialWalk!K247,FinancialWalk!L247)</f>
        <v>4.2557651119929849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MarinusPortlandSnowy</v>
      </c>
      <c r="C248" t="s">
        <v>64</v>
      </c>
      <c r="D248">
        <v>0.95</v>
      </c>
      <c r="E248" t="str">
        <f>E247</f>
        <v>Cal-37</v>
      </c>
      <c r="F248" t="s">
        <v>44</v>
      </c>
      <c r="G248" s="105" t="str">
        <f t="shared" si="38"/>
        <v>Merchant with PPA ROI</v>
      </c>
      <c r="H248" s="13" cm="1">
        <f t="array" ref="H248">INDEX(Financials!$B$5:$AI$260,FinancialWalk!K248,FinancialWalk!L248)</f>
        <v>2.2497924722483393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MarinusPortlandSnowy</v>
      </c>
      <c r="C249" t="s">
        <v>64</v>
      </c>
      <c r="D249">
        <v>0.95</v>
      </c>
      <c r="E249" t="str">
        <f t="shared" ref="E249:E268" si="42">E248</f>
        <v>Cal-37</v>
      </c>
      <c r="F249" t="s">
        <v>44</v>
      </c>
      <c r="G249" s="105" t="str">
        <f t="shared" si="38"/>
        <v>Merchant with PPA ROI</v>
      </c>
      <c r="H249" s="13" cm="1">
        <f t="array" ref="H249">INDEX(Financials!$B$5:$AI$260,FinancialWalk!K249,FinancialWalk!L249)</f>
        <v>2.2497924722483393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MarinusPortlandSnowy</v>
      </c>
      <c r="C250" t="s">
        <v>64</v>
      </c>
      <c r="D250">
        <v>0.95</v>
      </c>
      <c r="E250" t="str">
        <f t="shared" si="42"/>
        <v>Cal-37</v>
      </c>
      <c r="F250" t="s">
        <v>44</v>
      </c>
      <c r="G250" s="105" t="str">
        <f t="shared" si="38"/>
        <v>Merchant with PPA ROI</v>
      </c>
      <c r="H250" s="13" cm="1">
        <f t="array" ref="H250">INDEX(Financials!$B$5:$AI$260,FinancialWalk!K250,FinancialWalk!L250)</f>
        <v>2.2497924722483393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MarinusPortlandSnowy</v>
      </c>
      <c r="C251" t="s">
        <v>64</v>
      </c>
      <c r="D251">
        <v>0.75</v>
      </c>
      <c r="E251" t="str">
        <f t="shared" si="42"/>
        <v>Cal-37</v>
      </c>
      <c r="F251" t="s">
        <v>44</v>
      </c>
      <c r="G251" s="105" t="str">
        <f t="shared" si="38"/>
        <v>Merchant with PPA ROI</v>
      </c>
      <c r="H251" s="13" cm="1">
        <f t="array" ref="H251">INDEX(Financials!$B$5:$AI$260,FinancialWalk!K251,FinancialWalk!L251)</f>
        <v>1.2866729831009049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MarinusPortlandSnowy</v>
      </c>
      <c r="C252" t="s">
        <v>64</v>
      </c>
      <c r="D252">
        <v>0.75</v>
      </c>
      <c r="E252" t="str">
        <f t="shared" si="42"/>
        <v>Cal-37</v>
      </c>
      <c r="F252" t="s">
        <v>44</v>
      </c>
      <c r="G252" s="105" t="str">
        <f t="shared" si="38"/>
        <v>Merchant with PPA ROI</v>
      </c>
      <c r="H252" s="13" cm="1">
        <f t="array" ref="H252">INDEX(Financials!$B$5:$AI$260,FinancialWalk!K252,FinancialWalk!L252)</f>
        <v>1.2866729831009049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MarinusPortlandSnowy</v>
      </c>
      <c r="C253" t="s">
        <v>64</v>
      </c>
      <c r="D253">
        <v>0.75</v>
      </c>
      <c r="E253" t="str">
        <f t="shared" si="42"/>
        <v>Cal-37</v>
      </c>
      <c r="F253" t="s">
        <v>44</v>
      </c>
      <c r="G253" s="105" t="str">
        <f t="shared" si="38"/>
        <v>Merchant with PPA ROI</v>
      </c>
      <c r="H253" s="13" cm="1">
        <f t="array" ref="H253">INDEX(Financials!$B$5:$AI$260,FinancialWalk!K253,FinancialWalk!L253)</f>
        <v>1.2866729831009049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MarinusPortlandSnowy</v>
      </c>
      <c r="C254" t="s">
        <v>64</v>
      </c>
      <c r="D254">
        <v>0.75</v>
      </c>
      <c r="E254" t="str">
        <f t="shared" si="42"/>
        <v>Cal-37</v>
      </c>
      <c r="F254" t="s">
        <v>44</v>
      </c>
      <c r="G254" s="105" t="str">
        <f t="shared" si="38"/>
        <v>Merchant with PPA ROI</v>
      </c>
      <c r="H254" s="13" cm="1">
        <f t="array" ref="H254">INDEX(Financials!$B$5:$AI$260,FinancialWalk!K254,FinancialWalk!L254)</f>
        <v>1.2866729831009049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MarinusPortlandSnowy</v>
      </c>
      <c r="C255" t="s">
        <v>64</v>
      </c>
      <c r="D255">
        <v>0.5</v>
      </c>
      <c r="E255" t="str">
        <f t="shared" si="42"/>
        <v>Cal-37</v>
      </c>
      <c r="F255" t="s">
        <v>44</v>
      </c>
      <c r="G255" s="105" t="str">
        <f t="shared" si="38"/>
        <v>Merchant with PPA ROI</v>
      </c>
      <c r="H255" s="13" cm="1">
        <f t="array" ref="H255">INDEX(Financials!$B$5:$AI$260,FinancialWalk!K255,FinancialWalk!L255)</f>
        <v>0.57034519956552832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MarinusPortlandSnowy</v>
      </c>
      <c r="C256" t="s">
        <v>64</v>
      </c>
      <c r="D256">
        <v>0.5</v>
      </c>
      <c r="E256" t="str">
        <f t="shared" si="42"/>
        <v>Cal-37</v>
      </c>
      <c r="F256" t="s">
        <v>44</v>
      </c>
      <c r="G256" s="105" t="str">
        <f t="shared" si="38"/>
        <v>Merchant with PPA ROI</v>
      </c>
      <c r="H256" s="13" cm="1">
        <f t="array" ref="H256">INDEX(Financials!$B$5:$AI$260,FinancialWalk!K256,FinancialWalk!L256)</f>
        <v>0.57034519956552832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MarinusPortlandSnowy</v>
      </c>
      <c r="C257" t="s">
        <v>64</v>
      </c>
      <c r="D257">
        <v>0.5</v>
      </c>
      <c r="E257" t="str">
        <f t="shared" si="42"/>
        <v>Cal-37</v>
      </c>
      <c r="F257" t="s">
        <v>44</v>
      </c>
      <c r="G257" s="105" t="str">
        <f t="shared" si="38"/>
        <v>Merchant with PPA ROI</v>
      </c>
      <c r="H257" s="13" cm="1">
        <f t="array" ref="H257">INDEX(Financials!$B$5:$AI$260,FinancialWalk!K257,FinancialWalk!L257)</f>
        <v>0.57034519956552832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MarinusPortlandSnowy</v>
      </c>
      <c r="C258" t="s">
        <v>64</v>
      </c>
      <c r="D258">
        <v>0.5</v>
      </c>
      <c r="E258" t="str">
        <f t="shared" si="42"/>
        <v>Cal-37</v>
      </c>
      <c r="F258" t="s">
        <v>44</v>
      </c>
      <c r="G258" s="105" t="str">
        <f t="shared" si="38"/>
        <v>Merchant with PPA ROI</v>
      </c>
      <c r="H258" s="13" cm="1">
        <f t="array" ref="H258">INDEX(Financials!$B$5:$AI$260,FinancialWalk!K258,FinancialWalk!L258)</f>
        <v>0.57034519956552832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MarinusPortlandSnowy</v>
      </c>
      <c r="C259" t="s">
        <v>64</v>
      </c>
      <c r="D259">
        <v>0.5</v>
      </c>
      <c r="E259" t="str">
        <f t="shared" si="42"/>
        <v>Cal-37</v>
      </c>
      <c r="F259" t="s">
        <v>44</v>
      </c>
      <c r="G259" s="105" t="str">
        <f t="shared" si="38"/>
        <v>Merchant with PPA ROI</v>
      </c>
      <c r="H259" s="13" cm="1">
        <f t="array" ref="H259">INDEX(Financials!$B$5:$AI$260,FinancialWalk!K259,FinancialWalk!L259)</f>
        <v>0.57034519956552832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MarinusPortlandSnowy</v>
      </c>
      <c r="C260" t="s">
        <v>64</v>
      </c>
      <c r="D260">
        <v>0.25</v>
      </c>
      <c r="E260" t="str">
        <f t="shared" si="42"/>
        <v>Cal-37</v>
      </c>
      <c r="F260" t="s">
        <v>44</v>
      </c>
      <c r="G260" s="105" t="str">
        <f t="shared" si="38"/>
        <v>Merchant with PPA ROI</v>
      </c>
      <c r="H260" s="13" cm="1">
        <f t="array" ref="H260">INDEX(Financials!$B$5:$AI$260,FinancialWalk!K260,FinancialWalk!L260)</f>
        <v>-0.1486204032706426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MarinusPortlandSnowy</v>
      </c>
      <c r="C261" t="s">
        <v>64</v>
      </c>
      <c r="D261">
        <v>0.25</v>
      </c>
      <c r="E261" t="str">
        <f t="shared" si="42"/>
        <v>Cal-37</v>
      </c>
      <c r="F261" t="s">
        <v>44</v>
      </c>
      <c r="G261" s="105" t="str">
        <f t="shared" si="38"/>
        <v>Merchant with PPA ROI</v>
      </c>
      <c r="H261" s="13" cm="1">
        <f t="array" ref="H261">INDEX(Financials!$B$5:$AI$260,FinancialWalk!K261,FinancialWalk!L261)</f>
        <v>-0.1486204032706426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MarinusPortlandSnowy</v>
      </c>
      <c r="C262" t="s">
        <v>64</v>
      </c>
      <c r="D262">
        <v>0.25</v>
      </c>
      <c r="E262" t="str">
        <f t="shared" si="42"/>
        <v>Cal-37</v>
      </c>
      <c r="F262" t="s">
        <v>44</v>
      </c>
      <c r="G262" s="105" t="str">
        <f t="shared" si="38"/>
        <v>Merchant with PPA ROI</v>
      </c>
      <c r="H262" s="13" cm="1">
        <f t="array" ref="H262">INDEX(Financials!$B$5:$AI$260,FinancialWalk!K262,FinancialWalk!L262)</f>
        <v>-0.1486204032706426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MarinusPortlandSnowy</v>
      </c>
      <c r="C263" t="s">
        <v>64</v>
      </c>
      <c r="D263">
        <v>0.25</v>
      </c>
      <c r="E263" t="str">
        <f t="shared" si="42"/>
        <v>Cal-37</v>
      </c>
      <c r="F263" t="s">
        <v>44</v>
      </c>
      <c r="G263" s="105" t="str">
        <f t="shared" si="38"/>
        <v>Merchant with PPA ROI</v>
      </c>
      <c r="H263" s="13" cm="1">
        <f t="array" ref="H263">INDEX(Financials!$B$5:$AI$260,FinancialWalk!K263,FinancialWalk!L263)</f>
        <v>-0.1486204032706426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MarinusPortlandSnowy</v>
      </c>
      <c r="C264" t="s">
        <v>64</v>
      </c>
      <c r="D264">
        <v>0.05</v>
      </c>
      <c r="E264" t="str">
        <f t="shared" si="42"/>
        <v>Cal-37</v>
      </c>
      <c r="F264" t="s">
        <v>44</v>
      </c>
      <c r="G264" s="105" t="str">
        <f t="shared" si="38"/>
        <v>Merchant with PPA ROI</v>
      </c>
      <c r="H264" s="13" cm="1">
        <f t="array" ref="H264">INDEX(Financials!$B$5:$AI$260,FinancialWalk!K264,FinancialWalk!L264)</f>
        <v>-1.0242750556293103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MarinusPortlandSnowy</v>
      </c>
      <c r="C265" t="s">
        <v>64</v>
      </c>
      <c r="D265">
        <v>0.05</v>
      </c>
      <c r="E265" t="str">
        <f t="shared" si="42"/>
        <v>Cal-37</v>
      </c>
      <c r="F265" t="s">
        <v>44</v>
      </c>
      <c r="G265" s="105" t="str">
        <f t="shared" si="38"/>
        <v>Merchant with PPA ROI</v>
      </c>
      <c r="H265" s="13" cm="1">
        <f t="array" ref="H265">INDEX(Financials!$B$5:$AI$260,FinancialWalk!K265,FinancialWalk!L265)</f>
        <v>-1.0242750556293103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MarinusPortlandSnowy</v>
      </c>
      <c r="C266" t="s">
        <v>64</v>
      </c>
      <c r="D266">
        <v>0.05</v>
      </c>
      <c r="E266" t="str">
        <f t="shared" si="42"/>
        <v>Cal-37</v>
      </c>
      <c r="F266" t="s">
        <v>44</v>
      </c>
      <c r="G266" s="105" t="str">
        <f t="shared" si="38"/>
        <v>Merchant with PPA ROI</v>
      </c>
      <c r="H266" s="13" cm="1">
        <f t="array" ref="H266">INDEX(Financials!$B$5:$AI$260,FinancialWalk!K266,FinancialWalk!L266)</f>
        <v>-1.0242750556293103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MarinusPortlandSnowy</v>
      </c>
      <c r="C267" t="s">
        <v>64</v>
      </c>
      <c r="D267">
        <v>0</v>
      </c>
      <c r="E267" t="str">
        <f t="shared" si="42"/>
        <v>Cal-37</v>
      </c>
      <c r="F267" t="s">
        <v>44</v>
      </c>
      <c r="G267" s="105" t="str">
        <f t="shared" si="38"/>
        <v>Merchant with PPA ROI</v>
      </c>
      <c r="H267" s="13" cm="1">
        <f t="array" ref="H267">INDEX(Financials!$B$5:$AI$260,FinancialWalk!K267,FinancialWalk!L267)</f>
        <v>-1.9367419460044699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MarinusPortlandSnowy</v>
      </c>
      <c r="C268" t="s">
        <v>64</v>
      </c>
      <c r="D268" t="s">
        <v>24</v>
      </c>
      <c r="E268" t="str">
        <f t="shared" si="42"/>
        <v>Cal-37</v>
      </c>
      <c r="F268" t="s">
        <v>44</v>
      </c>
      <c r="G268" s="105" t="str">
        <f t="shared" si="38"/>
        <v>Merchant with PPA ROI</v>
      </c>
      <c r="H268" s="13" cm="1">
        <f t="array" ref="H268">INDEX(Financials!$B$5:$AI$260,FinancialWalk!K268,FinancialWalk!L268)</f>
        <v>0.58200342685239714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MarinusPortlandSnowy</v>
      </c>
      <c r="C269" t="s">
        <v>64</v>
      </c>
      <c r="D269">
        <v>1</v>
      </c>
      <c r="E269" t="s">
        <v>18</v>
      </c>
      <c r="F269" t="s">
        <v>34</v>
      </c>
      <c r="G269" s="105" t="str">
        <f>FinancialWalk!$P$31</f>
        <v>Merchant with PPA and Sold Swap EBIT Discounted</v>
      </c>
      <c r="H269" s="20" cm="1">
        <f t="array" ref="H269">INDEX(Financials!$B$5:$AI$260,FinancialWalk!K269,FinancialWalk!L269)</f>
        <v>29805372.909513772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MarinusPortlandSnowy</v>
      </c>
      <c r="C270" t="s">
        <v>64</v>
      </c>
      <c r="D270">
        <v>0.95</v>
      </c>
      <c r="E270" t="str">
        <f>E269</f>
        <v>Cal-37</v>
      </c>
      <c r="F270" t="s">
        <v>34</v>
      </c>
      <c r="G270" s="105" t="str">
        <f>FinancialWalk!$P$31</f>
        <v>Merchant with PPA and Sold Swap EBIT Discounted</v>
      </c>
      <c r="H270" s="20" cm="1">
        <f t="array" ref="H270">INDEX(Financials!$B$5:$AI$260,FinancialWalk!K270,FinancialWalk!L270)</f>
        <v>42982796.177926987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MarinusPortlandSnowy</v>
      </c>
      <c r="C271" t="s">
        <v>64</v>
      </c>
      <c r="D271">
        <v>0.95</v>
      </c>
      <c r="E271" t="str">
        <f t="shared" ref="E271:E290" si="45">E270</f>
        <v>Cal-37</v>
      </c>
      <c r="F271" t="s">
        <v>34</v>
      </c>
      <c r="G271" s="105" t="str">
        <f>FinancialWalk!$P$31</f>
        <v>Merchant with PPA and Sold Swap EBIT Discounted</v>
      </c>
      <c r="H271" s="20" cm="1">
        <f t="array" ref="H271">INDEX(Financials!$B$5:$AI$260,FinancialWalk!K271,FinancialWalk!L271)</f>
        <v>42982796.177926987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MarinusPortlandSnowy</v>
      </c>
      <c r="C272" t="s">
        <v>64</v>
      </c>
      <c r="D272">
        <v>0.95</v>
      </c>
      <c r="E272" t="str">
        <f t="shared" si="45"/>
        <v>Cal-37</v>
      </c>
      <c r="F272" t="s">
        <v>34</v>
      </c>
      <c r="G272" s="105" t="str">
        <f>FinancialWalk!$P$31</f>
        <v>Merchant with PPA and Sold Swap EBIT Discounted</v>
      </c>
      <c r="H272" s="20" cm="1">
        <f t="array" ref="H272">INDEX(Financials!$B$5:$AI$260,FinancialWalk!K272,FinancialWalk!L272)</f>
        <v>42982796.177926987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MarinusPortlandSnowy</v>
      </c>
      <c r="C273" t="s">
        <v>64</v>
      </c>
      <c r="D273">
        <v>0.75</v>
      </c>
      <c r="E273" t="str">
        <f t="shared" si="45"/>
        <v>Cal-37</v>
      </c>
      <c r="F273" t="s">
        <v>34</v>
      </c>
      <c r="G273" s="105" t="str">
        <f>FinancialWalk!$P$31</f>
        <v>Merchant with PPA and Sold Swap EBIT Discounted</v>
      </c>
      <c r="H273" s="20" cm="1">
        <f t="array" ref="H273">INDEX(Financials!$B$5:$AI$260,FinancialWalk!K273,FinancialWalk!L273)</f>
        <v>45943431.042912208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MarinusPortlandSnowy</v>
      </c>
      <c r="C274" t="s">
        <v>64</v>
      </c>
      <c r="D274">
        <v>0.75</v>
      </c>
      <c r="E274" t="str">
        <f t="shared" si="45"/>
        <v>Cal-37</v>
      </c>
      <c r="F274" t="s">
        <v>34</v>
      </c>
      <c r="G274" s="105" t="str">
        <f>FinancialWalk!$P$31</f>
        <v>Merchant with PPA and Sold Swap EBIT Discounted</v>
      </c>
      <c r="H274" s="20" cm="1">
        <f t="array" ref="H274">INDEX(Financials!$B$5:$AI$260,FinancialWalk!K274,FinancialWalk!L274)</f>
        <v>45943431.042912208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MarinusPortlandSnowy</v>
      </c>
      <c r="C275" t="s">
        <v>64</v>
      </c>
      <c r="D275">
        <v>0.75</v>
      </c>
      <c r="E275" t="str">
        <f t="shared" si="45"/>
        <v>Cal-37</v>
      </c>
      <c r="F275" t="s">
        <v>34</v>
      </c>
      <c r="G275" s="105" t="str">
        <f>FinancialWalk!$P$31</f>
        <v>Merchant with PPA and Sold Swap EBIT Discounted</v>
      </c>
      <c r="H275" s="20" cm="1">
        <f t="array" ref="H275">INDEX(Financials!$B$5:$AI$260,FinancialWalk!K275,FinancialWalk!L275)</f>
        <v>45943431.042912208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MarinusPortlandSnowy</v>
      </c>
      <c r="C276" t="s">
        <v>64</v>
      </c>
      <c r="D276">
        <v>0.75</v>
      </c>
      <c r="E276" t="str">
        <f t="shared" si="45"/>
        <v>Cal-37</v>
      </c>
      <c r="F276" t="s">
        <v>34</v>
      </c>
      <c r="G276" s="105" t="str">
        <f>FinancialWalk!$P$31</f>
        <v>Merchant with PPA and Sold Swap EBIT Discounted</v>
      </c>
      <c r="H276" s="20" cm="1">
        <f t="array" ref="H276">INDEX(Financials!$B$5:$AI$260,FinancialWalk!K276,FinancialWalk!L276)</f>
        <v>45943431.042912208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MarinusPortlandSnowy</v>
      </c>
      <c r="C277" t="s">
        <v>64</v>
      </c>
      <c r="D277">
        <v>0.5</v>
      </c>
      <c r="E277" t="str">
        <f t="shared" si="45"/>
        <v>Cal-37</v>
      </c>
      <c r="F277" t="s">
        <v>34</v>
      </c>
      <c r="G277" s="105" t="str">
        <f>FinancialWalk!$P$31</f>
        <v>Merchant with PPA and Sold Swap EBIT Discounted</v>
      </c>
      <c r="H277" s="20" cm="1">
        <f t="array" ref="H277">INDEX(Financials!$B$5:$AI$260,FinancialWalk!K277,FinancialWalk!L277)</f>
        <v>48626129.363111645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MarinusPortlandSnowy</v>
      </c>
      <c r="C278" t="s">
        <v>64</v>
      </c>
      <c r="D278">
        <v>0.5</v>
      </c>
      <c r="E278" t="str">
        <f t="shared" si="45"/>
        <v>Cal-37</v>
      </c>
      <c r="F278" t="s">
        <v>34</v>
      </c>
      <c r="G278" s="105" t="str">
        <f>FinancialWalk!$P$31</f>
        <v>Merchant with PPA and Sold Swap EBIT Discounted</v>
      </c>
      <c r="H278" s="20" cm="1">
        <f t="array" ref="H278">INDEX(Financials!$B$5:$AI$260,FinancialWalk!K278,FinancialWalk!L278)</f>
        <v>48626129.363111645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MarinusPortlandSnowy</v>
      </c>
      <c r="C279" t="s">
        <v>64</v>
      </c>
      <c r="D279">
        <v>0.5</v>
      </c>
      <c r="E279" t="str">
        <f t="shared" si="45"/>
        <v>Cal-37</v>
      </c>
      <c r="F279" t="s">
        <v>34</v>
      </c>
      <c r="G279" s="105" t="str">
        <f>FinancialWalk!$P$31</f>
        <v>Merchant with PPA and Sold Swap EBIT Discounted</v>
      </c>
      <c r="H279" s="20" cm="1">
        <f t="array" ref="H279">INDEX(Financials!$B$5:$AI$260,FinancialWalk!K279,FinancialWalk!L279)</f>
        <v>48626129.363111645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MarinusPortlandSnowy</v>
      </c>
      <c r="C280" t="s">
        <v>64</v>
      </c>
      <c r="D280">
        <v>0.5</v>
      </c>
      <c r="E280" t="str">
        <f t="shared" si="45"/>
        <v>Cal-37</v>
      </c>
      <c r="F280" t="s">
        <v>34</v>
      </c>
      <c r="G280" s="105" t="str">
        <f>FinancialWalk!$P$31</f>
        <v>Merchant with PPA and Sold Swap EBIT Discounted</v>
      </c>
      <c r="H280" s="20" cm="1">
        <f t="array" ref="H280">INDEX(Financials!$B$5:$AI$260,FinancialWalk!K280,FinancialWalk!L280)</f>
        <v>48626129.363111645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MarinusPortlandSnowy</v>
      </c>
      <c r="C281" t="s">
        <v>64</v>
      </c>
      <c r="D281">
        <v>0.5</v>
      </c>
      <c r="E281" t="str">
        <f t="shared" si="45"/>
        <v>Cal-37</v>
      </c>
      <c r="F281" t="s">
        <v>34</v>
      </c>
      <c r="G281" s="105" t="str">
        <f>FinancialWalk!$P$31</f>
        <v>Merchant with PPA and Sold Swap EBIT Discounted</v>
      </c>
      <c r="H281" s="20" cm="1">
        <f t="array" ref="H281">INDEX(Financials!$B$5:$AI$260,FinancialWalk!K281,FinancialWalk!L281)</f>
        <v>48626129.363111645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MarinusPortlandSnowy</v>
      </c>
      <c r="C282" t="s">
        <v>64</v>
      </c>
      <c r="D282">
        <v>0.25</v>
      </c>
      <c r="E282" t="str">
        <f t="shared" si="45"/>
        <v>Cal-37</v>
      </c>
      <c r="F282" t="s">
        <v>34</v>
      </c>
      <c r="G282" s="105" t="str">
        <f>FinancialWalk!$P$31</f>
        <v>Merchant with PPA and Sold Swap EBIT Discounted</v>
      </c>
      <c r="H282" s="20" cm="1">
        <f t="array" ref="H282">INDEX(Financials!$B$5:$AI$260,FinancialWalk!K282,FinancialWalk!L282)</f>
        <v>54721737.071101762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MarinusPortlandSnowy</v>
      </c>
      <c r="C283" t="s">
        <v>64</v>
      </c>
      <c r="D283">
        <v>0.25</v>
      </c>
      <c r="E283" t="str">
        <f t="shared" si="45"/>
        <v>Cal-37</v>
      </c>
      <c r="F283" t="s">
        <v>34</v>
      </c>
      <c r="G283" s="105" t="str">
        <f>FinancialWalk!$P$31</f>
        <v>Merchant with PPA and Sold Swap EBIT Discounted</v>
      </c>
      <c r="H283" s="20" cm="1">
        <f t="array" ref="H283">INDEX(Financials!$B$5:$AI$260,FinancialWalk!K283,FinancialWalk!L283)</f>
        <v>54721737.071101762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MarinusPortlandSnowy</v>
      </c>
      <c r="C284" t="s">
        <v>64</v>
      </c>
      <c r="D284">
        <v>0.25</v>
      </c>
      <c r="E284" t="str">
        <f t="shared" si="45"/>
        <v>Cal-37</v>
      </c>
      <c r="F284" t="s">
        <v>34</v>
      </c>
      <c r="G284" s="105" t="str">
        <f>FinancialWalk!$P$31</f>
        <v>Merchant with PPA and Sold Swap EBIT Discounted</v>
      </c>
      <c r="H284" s="20" cm="1">
        <f t="array" ref="H284">INDEX(Financials!$B$5:$AI$260,FinancialWalk!K284,FinancialWalk!L284)</f>
        <v>54721737.071101762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MarinusPortlandSnowy</v>
      </c>
      <c r="C285" t="s">
        <v>64</v>
      </c>
      <c r="D285">
        <v>0.25</v>
      </c>
      <c r="E285" t="str">
        <f t="shared" si="45"/>
        <v>Cal-37</v>
      </c>
      <c r="F285" t="s">
        <v>34</v>
      </c>
      <c r="G285" s="105" t="str">
        <f>FinancialWalk!$P$31</f>
        <v>Merchant with PPA and Sold Swap EBIT Discounted</v>
      </c>
      <c r="H285" s="20" cm="1">
        <f t="array" ref="H285">INDEX(Financials!$B$5:$AI$260,FinancialWalk!K285,FinancialWalk!L285)</f>
        <v>54721737.071101762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MarinusPortlandSnowy</v>
      </c>
      <c r="C286" t="s">
        <v>64</v>
      </c>
      <c r="D286">
        <v>0.05</v>
      </c>
      <c r="E286" t="str">
        <f t="shared" si="45"/>
        <v>Cal-37</v>
      </c>
      <c r="F286" t="s">
        <v>34</v>
      </c>
      <c r="G286" s="105" t="str">
        <f>FinancialWalk!$P$31</f>
        <v>Merchant with PPA and Sold Swap EBIT Discounted</v>
      </c>
      <c r="H286" s="20" cm="1">
        <f t="array" ref="H286">INDEX(Financials!$B$5:$AI$260,FinancialWalk!K286,FinancialWalk!L286)</f>
        <v>67316040.125803337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MarinusPortlandSnowy</v>
      </c>
      <c r="C287" t="s">
        <v>64</v>
      </c>
      <c r="D287">
        <v>0.05</v>
      </c>
      <c r="E287" t="str">
        <f t="shared" si="45"/>
        <v>Cal-37</v>
      </c>
      <c r="F287" t="s">
        <v>34</v>
      </c>
      <c r="G287" s="105" t="str">
        <f>FinancialWalk!$P$31</f>
        <v>Merchant with PPA and Sold Swap EBIT Discounted</v>
      </c>
      <c r="H287" s="20" cm="1">
        <f t="array" ref="H287">INDEX(Financials!$B$5:$AI$260,FinancialWalk!K287,FinancialWalk!L287)</f>
        <v>67316040.125803337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MarinusPortlandSnowy</v>
      </c>
      <c r="C288" t="s">
        <v>64</v>
      </c>
      <c r="D288">
        <v>0.05</v>
      </c>
      <c r="E288" t="str">
        <f t="shared" si="45"/>
        <v>Cal-37</v>
      </c>
      <c r="F288" t="s">
        <v>34</v>
      </c>
      <c r="G288" s="105" t="str">
        <f>FinancialWalk!$P$31</f>
        <v>Merchant with PPA and Sold Swap EBIT Discounted</v>
      </c>
      <c r="H288" s="20" cm="1">
        <f t="array" ref="H288">INDEX(Financials!$B$5:$AI$260,FinancialWalk!K288,FinancialWalk!L288)</f>
        <v>67316040.125803337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MarinusPortlandSnowy</v>
      </c>
      <c r="C289" t="s">
        <v>64</v>
      </c>
      <c r="D289">
        <v>0</v>
      </c>
      <c r="E289" t="str">
        <f t="shared" si="45"/>
        <v>Cal-37</v>
      </c>
      <c r="F289" t="s">
        <v>34</v>
      </c>
      <c r="G289" s="105" t="str">
        <f>FinancialWalk!$P$31</f>
        <v>Merchant with PPA and Sold Swap EBIT Discounted</v>
      </c>
      <c r="H289" s="20" cm="1">
        <f t="array" ref="H289">INDEX(Financials!$B$5:$AI$260,FinancialWalk!K289,FinancialWalk!L289)</f>
        <v>58645725.630838871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MarinusPortlandSnowy</v>
      </c>
      <c r="C290" t="s">
        <v>64</v>
      </c>
      <c r="D290" t="s">
        <v>24</v>
      </c>
      <c r="E290" t="str">
        <f t="shared" si="45"/>
        <v>Cal-37</v>
      </c>
      <c r="F290" t="s">
        <v>34</v>
      </c>
      <c r="G290" s="105" t="str">
        <f>FinancialWalk!$P$31</f>
        <v>Merchant with PPA and Sold Swap EBIT Discounted</v>
      </c>
      <c r="H290" s="20" cm="1">
        <f t="array" ref="H290">INDEX(Financials!$B$5:$AI$260,FinancialWalk!K290,FinancialWalk!L290)</f>
        <v>51626707.094486415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MarinusPortlandSnowy</v>
      </c>
      <c r="C291" t="s">
        <v>64</v>
      </c>
      <c r="D291">
        <v>1</v>
      </c>
      <c r="E291" t="s">
        <v>18</v>
      </c>
      <c r="F291" t="s">
        <v>44</v>
      </c>
      <c r="G291" s="105" t="str">
        <f>FinancialWalk!$P$31</f>
        <v>Merchant with PPA and Sold Swap EBIT Discounted</v>
      </c>
      <c r="H291" s="20" cm="1">
        <f t="array" ref="H291">INDEX(Financials!$B$5:$AI$260,FinancialWalk!K291,FinancialWalk!L291)</f>
        <v>21042681.967095912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MarinusPortlandSnowy</v>
      </c>
      <c r="C292" t="s">
        <v>64</v>
      </c>
      <c r="D292">
        <v>0.95</v>
      </c>
      <c r="E292" t="str">
        <f>E291</f>
        <v>Cal-37</v>
      </c>
      <c r="F292" t="s">
        <v>44</v>
      </c>
      <c r="G292" s="105" t="str">
        <f>FinancialWalk!$P$31</f>
        <v>Merchant with PPA and Sold Swap EBIT Discounted</v>
      </c>
      <c r="H292" s="20" cm="1">
        <f t="array" ref="H292">INDEX(Financials!$B$5:$AI$260,FinancialWalk!K292,FinancialWalk!L292)</f>
        <v>38173228.919321895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MarinusPortlandSnowy</v>
      </c>
      <c r="C293" t="s">
        <v>64</v>
      </c>
      <c r="D293">
        <v>0.95</v>
      </c>
      <c r="E293" t="str">
        <f t="shared" ref="E293:E312" si="47">E292</f>
        <v>Cal-37</v>
      </c>
      <c r="F293" t="s">
        <v>44</v>
      </c>
      <c r="G293" s="105" t="str">
        <f>FinancialWalk!$P$31</f>
        <v>Merchant with PPA and Sold Swap EBIT Discounted</v>
      </c>
      <c r="H293" s="20" cm="1">
        <f t="array" ref="H293">INDEX(Financials!$B$5:$AI$260,FinancialWalk!K293,FinancialWalk!L293)</f>
        <v>38173228.919321895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MarinusPortlandSnowy</v>
      </c>
      <c r="C294" t="s">
        <v>64</v>
      </c>
      <c r="D294">
        <v>0.95</v>
      </c>
      <c r="E294" t="str">
        <f t="shared" si="47"/>
        <v>Cal-37</v>
      </c>
      <c r="F294" t="s">
        <v>44</v>
      </c>
      <c r="G294" s="105" t="str">
        <f>FinancialWalk!$P$31</f>
        <v>Merchant with PPA and Sold Swap EBIT Discounted</v>
      </c>
      <c r="H294" s="20" cm="1">
        <f t="array" ref="H294">INDEX(Financials!$B$5:$AI$260,FinancialWalk!K294,FinancialWalk!L294)</f>
        <v>38173228.919321895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MarinusPortlandSnowy</v>
      </c>
      <c r="C295" t="s">
        <v>64</v>
      </c>
      <c r="D295">
        <v>0.75</v>
      </c>
      <c r="E295" t="str">
        <f t="shared" si="47"/>
        <v>Cal-37</v>
      </c>
      <c r="F295" t="s">
        <v>44</v>
      </c>
      <c r="G295" s="105" t="str">
        <f>FinancialWalk!$P$31</f>
        <v>Merchant with PPA and Sold Swap EBIT Discounted</v>
      </c>
      <c r="H295" s="20" cm="1">
        <f t="array" ref="H295">INDEX(Financials!$B$5:$AI$260,FinancialWalk!K295,FinancialWalk!L295)</f>
        <v>43112410.77422107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MarinusPortlandSnowy</v>
      </c>
      <c r="C296" t="s">
        <v>64</v>
      </c>
      <c r="D296">
        <v>0.75</v>
      </c>
      <c r="E296" t="str">
        <f t="shared" si="47"/>
        <v>Cal-37</v>
      </c>
      <c r="F296" t="s">
        <v>44</v>
      </c>
      <c r="G296" s="105" t="str">
        <f>FinancialWalk!$P$31</f>
        <v>Merchant with PPA and Sold Swap EBIT Discounted</v>
      </c>
      <c r="H296" s="20" cm="1">
        <f t="array" ref="H296">INDEX(Financials!$B$5:$AI$260,FinancialWalk!K296,FinancialWalk!L296)</f>
        <v>43112410.77422107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MarinusPortlandSnowy</v>
      </c>
      <c r="C297" t="s">
        <v>64</v>
      </c>
      <c r="D297">
        <v>0.75</v>
      </c>
      <c r="E297" t="str">
        <f t="shared" si="47"/>
        <v>Cal-37</v>
      </c>
      <c r="F297" t="s">
        <v>44</v>
      </c>
      <c r="G297" s="105" t="str">
        <f>FinancialWalk!$P$31</f>
        <v>Merchant with PPA and Sold Swap EBIT Discounted</v>
      </c>
      <c r="H297" s="20" cm="1">
        <f t="array" ref="H297">INDEX(Financials!$B$5:$AI$260,FinancialWalk!K297,FinancialWalk!L297)</f>
        <v>43112410.77422107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MarinusPortlandSnowy</v>
      </c>
      <c r="C298" t="s">
        <v>64</v>
      </c>
      <c r="D298">
        <v>0.75</v>
      </c>
      <c r="E298" t="str">
        <f t="shared" si="47"/>
        <v>Cal-37</v>
      </c>
      <c r="F298" t="s">
        <v>44</v>
      </c>
      <c r="G298" s="105" t="str">
        <f>FinancialWalk!$P$31</f>
        <v>Merchant with PPA and Sold Swap EBIT Discounted</v>
      </c>
      <c r="H298" s="20" cm="1">
        <f t="array" ref="H298">INDEX(Financials!$B$5:$AI$260,FinancialWalk!K298,FinancialWalk!L298)</f>
        <v>43112410.77422107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MarinusPortlandSnowy</v>
      </c>
      <c r="C299" t="s">
        <v>64</v>
      </c>
      <c r="D299">
        <v>0.5</v>
      </c>
      <c r="E299" t="str">
        <f t="shared" si="47"/>
        <v>Cal-37</v>
      </c>
      <c r="F299" t="s">
        <v>44</v>
      </c>
      <c r="G299" s="105" t="str">
        <f>FinancialWalk!$P$31</f>
        <v>Merchant with PPA and Sold Swap EBIT Discounted</v>
      </c>
      <c r="H299" s="20" cm="1">
        <f t="array" ref="H299">INDEX(Financials!$B$5:$AI$260,FinancialWalk!K299,FinancialWalk!L299)</f>
        <v>46629661.868920341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MarinusPortlandSnowy</v>
      </c>
      <c r="C300" t="s">
        <v>64</v>
      </c>
      <c r="D300">
        <v>0.5</v>
      </c>
      <c r="E300" t="str">
        <f t="shared" si="47"/>
        <v>Cal-37</v>
      </c>
      <c r="F300" t="s">
        <v>44</v>
      </c>
      <c r="G300" s="105" t="str">
        <f>FinancialWalk!$P$31</f>
        <v>Merchant with PPA and Sold Swap EBIT Discounted</v>
      </c>
      <c r="H300" s="20" cm="1">
        <f t="array" ref="H300">INDEX(Financials!$B$5:$AI$260,FinancialWalk!K300,FinancialWalk!L300)</f>
        <v>46629661.868920341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MarinusPortlandSnowy</v>
      </c>
      <c r="C301" t="s">
        <v>64</v>
      </c>
      <c r="D301">
        <v>0.5</v>
      </c>
      <c r="E301" t="str">
        <f t="shared" si="47"/>
        <v>Cal-37</v>
      </c>
      <c r="F301" t="s">
        <v>44</v>
      </c>
      <c r="G301" s="105" t="str">
        <f>FinancialWalk!$P$31</f>
        <v>Merchant with PPA and Sold Swap EBIT Discounted</v>
      </c>
      <c r="H301" s="20" cm="1">
        <f t="array" ref="H301">INDEX(Financials!$B$5:$AI$260,FinancialWalk!K301,FinancialWalk!L301)</f>
        <v>46629661.868920341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MarinusPortlandSnowy</v>
      </c>
      <c r="C302" t="s">
        <v>64</v>
      </c>
      <c r="D302">
        <v>0.5</v>
      </c>
      <c r="E302" t="str">
        <f t="shared" si="47"/>
        <v>Cal-37</v>
      </c>
      <c r="F302" t="s">
        <v>44</v>
      </c>
      <c r="G302" s="105" t="str">
        <f>FinancialWalk!$P$31</f>
        <v>Merchant with PPA and Sold Swap EBIT Discounted</v>
      </c>
      <c r="H302" s="20" cm="1">
        <f t="array" ref="H302">INDEX(Financials!$B$5:$AI$260,FinancialWalk!K302,FinancialWalk!L302)</f>
        <v>46629661.868920341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MarinusPortlandSnowy</v>
      </c>
      <c r="C303" t="s">
        <v>64</v>
      </c>
      <c r="D303">
        <v>0.5</v>
      </c>
      <c r="E303" t="str">
        <f t="shared" si="47"/>
        <v>Cal-37</v>
      </c>
      <c r="F303" t="s">
        <v>44</v>
      </c>
      <c r="G303" s="105" t="str">
        <f>FinancialWalk!$P$31</f>
        <v>Merchant with PPA and Sold Swap EBIT Discounted</v>
      </c>
      <c r="H303" s="20" cm="1">
        <f t="array" ref="H303">INDEX(Financials!$B$5:$AI$260,FinancialWalk!K303,FinancialWalk!L303)</f>
        <v>46629661.868920341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MarinusPortlandSnowy</v>
      </c>
      <c r="C304" t="s">
        <v>64</v>
      </c>
      <c r="D304">
        <v>0.25</v>
      </c>
      <c r="E304" t="str">
        <f t="shared" si="47"/>
        <v>Cal-37</v>
      </c>
      <c r="F304" t="s">
        <v>44</v>
      </c>
      <c r="G304" s="105" t="str">
        <f>FinancialWalk!$P$31</f>
        <v>Merchant with PPA and Sold Swap EBIT Discounted</v>
      </c>
      <c r="H304" s="20" cm="1">
        <f t="array" ref="H304">INDEX(Financials!$B$5:$AI$260,FinancialWalk!K304,FinancialWalk!L304)</f>
        <v>53364868.226128094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MarinusPortlandSnowy</v>
      </c>
      <c r="C305" t="s">
        <v>64</v>
      </c>
      <c r="D305">
        <v>0.25</v>
      </c>
      <c r="E305" t="str">
        <f t="shared" si="47"/>
        <v>Cal-37</v>
      </c>
      <c r="F305" t="s">
        <v>44</v>
      </c>
      <c r="G305" s="105" t="str">
        <f>FinancialWalk!$P$31</f>
        <v>Merchant with PPA and Sold Swap EBIT Discounted</v>
      </c>
      <c r="H305" s="20" cm="1">
        <f t="array" ref="H305">INDEX(Financials!$B$5:$AI$260,FinancialWalk!K305,FinancialWalk!L305)</f>
        <v>53364868.226128094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MarinusPortlandSnowy</v>
      </c>
      <c r="C306" t="s">
        <v>64</v>
      </c>
      <c r="D306">
        <v>0.25</v>
      </c>
      <c r="E306" t="str">
        <f t="shared" si="47"/>
        <v>Cal-37</v>
      </c>
      <c r="F306" t="s">
        <v>44</v>
      </c>
      <c r="G306" s="105" t="str">
        <f>FinancialWalk!$P$31</f>
        <v>Merchant with PPA and Sold Swap EBIT Discounted</v>
      </c>
      <c r="H306" s="20" cm="1">
        <f t="array" ref="H306">INDEX(Financials!$B$5:$AI$260,FinancialWalk!K306,FinancialWalk!L306)</f>
        <v>53364868.226128094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MarinusPortlandSnowy</v>
      </c>
      <c r="C307" t="s">
        <v>64</v>
      </c>
      <c r="D307">
        <v>0.25</v>
      </c>
      <c r="E307" t="str">
        <f t="shared" si="47"/>
        <v>Cal-37</v>
      </c>
      <c r="F307" t="s">
        <v>44</v>
      </c>
      <c r="G307" s="105" t="str">
        <f>FinancialWalk!$P$31</f>
        <v>Merchant with PPA and Sold Swap EBIT Discounted</v>
      </c>
      <c r="H307" s="20" cm="1">
        <f t="array" ref="H307">INDEX(Financials!$B$5:$AI$260,FinancialWalk!K307,FinancialWalk!L307)</f>
        <v>53364868.226128094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MarinusPortlandSnowy</v>
      </c>
      <c r="C308" t="s">
        <v>64</v>
      </c>
      <c r="D308">
        <v>0.05</v>
      </c>
      <c r="E308" t="str">
        <f t="shared" si="47"/>
        <v>Cal-37</v>
      </c>
      <c r="F308" t="s">
        <v>44</v>
      </c>
      <c r="G308" s="105" t="str">
        <f>FinancialWalk!$P$31</f>
        <v>Merchant with PPA and Sold Swap EBIT Discounted</v>
      </c>
      <c r="H308" s="20" cm="1">
        <f t="array" ref="H308">INDEX(Financials!$B$5:$AI$260,FinancialWalk!K308,FinancialWalk!L308)</f>
        <v>26542794.361444466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MarinusPortlandSnowy</v>
      </c>
      <c r="C309" t="s">
        <v>64</v>
      </c>
      <c r="D309">
        <v>0.05</v>
      </c>
      <c r="E309" t="str">
        <f t="shared" si="47"/>
        <v>Cal-37</v>
      </c>
      <c r="F309" t="s">
        <v>44</v>
      </c>
      <c r="G309" s="105" t="str">
        <f>FinancialWalk!$P$31</f>
        <v>Merchant with PPA and Sold Swap EBIT Discounted</v>
      </c>
      <c r="H309" s="20" cm="1">
        <f t="array" ref="H309">INDEX(Financials!$B$5:$AI$260,FinancialWalk!K309,FinancialWalk!L309)</f>
        <v>26542794.361444466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MarinusPortlandSnowy</v>
      </c>
      <c r="C310" t="s">
        <v>64</v>
      </c>
      <c r="D310">
        <v>0.05</v>
      </c>
      <c r="E310" t="str">
        <f t="shared" si="47"/>
        <v>Cal-37</v>
      </c>
      <c r="F310" t="s">
        <v>44</v>
      </c>
      <c r="G310" s="105" t="str">
        <f>FinancialWalk!$P$31</f>
        <v>Merchant with PPA and Sold Swap EBIT Discounted</v>
      </c>
      <c r="H310" s="20" cm="1">
        <f t="array" ref="H310">INDEX(Financials!$B$5:$AI$260,FinancialWalk!K310,FinancialWalk!L310)</f>
        <v>26542794.361444466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MarinusPortlandSnowy</v>
      </c>
      <c r="C311" t="s">
        <v>64</v>
      </c>
      <c r="D311">
        <v>0</v>
      </c>
      <c r="E311" t="str">
        <f t="shared" si="47"/>
        <v>Cal-37</v>
      </c>
      <c r="F311" t="s">
        <v>44</v>
      </c>
      <c r="G311" s="105" t="str">
        <f>FinancialWalk!$P$31</f>
        <v>Merchant with PPA and Sold Swap EBIT Discounted</v>
      </c>
      <c r="H311" s="20" cm="1">
        <f t="array" ref="H311">INDEX(Financials!$B$5:$AI$260,FinancialWalk!K311,FinancialWalk!L311)</f>
        <v>-132185.31821258366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MarinusPortlandSnowy</v>
      </c>
      <c r="C312" t="s">
        <v>64</v>
      </c>
      <c r="D312" t="s">
        <v>24</v>
      </c>
      <c r="E312" t="str">
        <f t="shared" si="47"/>
        <v>Cal-37</v>
      </c>
      <c r="F312" t="s">
        <v>44</v>
      </c>
      <c r="G312" s="105" t="str">
        <f>FinancialWalk!$P$31</f>
        <v>Merchant with PPA and Sold Swap EBIT Discounted</v>
      </c>
      <c r="H312" s="20" cm="1">
        <f t="array" ref="H312">INDEX(Financials!$B$5:$AI$260,FinancialWalk!K312,FinancialWalk!L312)</f>
        <v>49412062.515350424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MarinusPortlandSnowy</v>
      </c>
      <c r="C313" t="s">
        <v>64</v>
      </c>
      <c r="D313">
        <v>1</v>
      </c>
      <c r="E313" t="s">
        <v>18</v>
      </c>
      <c r="F313" t="s">
        <v>34</v>
      </c>
      <c r="G313" s="105" t="str">
        <f t="shared" ref="G313:G356" si="48">$P$32</f>
        <v>Merchant with PPA and Sold Swap NPV</v>
      </c>
      <c r="H313" s="20" cm="1">
        <f t="array" ref="H313">INDEX(Financials!$B$5:$AI$260,FinancialWalk!K313,FinancialWalk!L313)</f>
        <v>104364782.12100017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MarinusPortlandSnowy</v>
      </c>
      <c r="C314" t="s">
        <v>64</v>
      </c>
      <c r="D314">
        <v>0.95</v>
      </c>
      <c r="E314" t="str">
        <f>E313</f>
        <v>Cal-37</v>
      </c>
      <c r="F314" t="s">
        <v>34</v>
      </c>
      <c r="G314" s="105" t="str">
        <f t="shared" si="48"/>
        <v>Merchant with PPA and Sold Swap NPV</v>
      </c>
      <c r="H314" s="20" cm="1">
        <f t="array" ref="H314">INDEX(Financials!$B$5:$AI$260,FinancialWalk!K314,FinancialWalk!L314)</f>
        <v>70052409.98649472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MarinusPortlandSnowy</v>
      </c>
      <c r="C315" t="s">
        <v>64</v>
      </c>
      <c r="D315">
        <v>0.95</v>
      </c>
      <c r="E315" t="str">
        <f t="shared" ref="E315:E334" si="50">E314</f>
        <v>Cal-37</v>
      </c>
      <c r="F315" t="s">
        <v>34</v>
      </c>
      <c r="G315" s="105" t="str">
        <f t="shared" si="48"/>
        <v>Merchant with PPA and Sold Swap NPV</v>
      </c>
      <c r="H315" s="20" cm="1">
        <f t="array" ref="H315">INDEX(Financials!$B$5:$AI$260,FinancialWalk!K315,FinancialWalk!L315)</f>
        <v>70052409.98649472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MarinusPortlandSnowy</v>
      </c>
      <c r="C316" t="s">
        <v>64</v>
      </c>
      <c r="D316">
        <v>0.95</v>
      </c>
      <c r="E316" t="str">
        <f t="shared" si="50"/>
        <v>Cal-37</v>
      </c>
      <c r="F316" t="s">
        <v>34</v>
      </c>
      <c r="G316" s="105" t="str">
        <f t="shared" si="48"/>
        <v>Merchant with PPA and Sold Swap NPV</v>
      </c>
      <c r="H316" s="20" cm="1">
        <f t="array" ref="H316">INDEX(Financials!$B$5:$AI$260,FinancialWalk!K316,FinancialWalk!L316)</f>
        <v>70052409.98649472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MarinusPortlandSnowy</v>
      </c>
      <c r="C317" t="s">
        <v>64</v>
      </c>
      <c r="D317">
        <v>0.75</v>
      </c>
      <c r="E317" t="str">
        <f t="shared" si="50"/>
        <v>Cal-37</v>
      </c>
      <c r="F317" t="s">
        <v>34</v>
      </c>
      <c r="G317" s="105" t="str">
        <f t="shared" si="48"/>
        <v>Merchant with PPA and Sold Swap NPV</v>
      </c>
      <c r="H317" s="20" cm="1">
        <f t="array" ref="H317">INDEX(Financials!$B$5:$AI$260,FinancialWalk!K317,FinancialWalk!L317)</f>
        <v>52265289.427302204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MarinusPortlandSnowy</v>
      </c>
      <c r="C318" t="s">
        <v>64</v>
      </c>
      <c r="D318">
        <v>0.75</v>
      </c>
      <c r="E318" t="str">
        <f t="shared" si="50"/>
        <v>Cal-37</v>
      </c>
      <c r="F318" t="s">
        <v>34</v>
      </c>
      <c r="G318" s="105" t="str">
        <f t="shared" si="48"/>
        <v>Merchant with PPA and Sold Swap NPV</v>
      </c>
      <c r="H318" s="20" cm="1">
        <f t="array" ref="H318">INDEX(Financials!$B$5:$AI$260,FinancialWalk!K318,FinancialWalk!L318)</f>
        <v>52265289.427302204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MarinusPortlandSnowy</v>
      </c>
      <c r="C319" t="s">
        <v>64</v>
      </c>
      <c r="D319">
        <v>0.75</v>
      </c>
      <c r="E319" t="str">
        <f t="shared" si="50"/>
        <v>Cal-37</v>
      </c>
      <c r="F319" t="s">
        <v>34</v>
      </c>
      <c r="G319" s="105" t="str">
        <f t="shared" si="48"/>
        <v>Merchant with PPA and Sold Swap NPV</v>
      </c>
      <c r="H319" s="20" cm="1">
        <f t="array" ref="H319">INDEX(Financials!$B$5:$AI$260,FinancialWalk!K319,FinancialWalk!L319)</f>
        <v>52265289.427302204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MarinusPortlandSnowy</v>
      </c>
      <c r="C320" t="s">
        <v>64</v>
      </c>
      <c r="D320">
        <v>0.75</v>
      </c>
      <c r="E320" t="str">
        <f t="shared" si="50"/>
        <v>Cal-37</v>
      </c>
      <c r="F320" t="s">
        <v>34</v>
      </c>
      <c r="G320" s="105" t="str">
        <f t="shared" si="48"/>
        <v>Merchant with PPA and Sold Swap NPV</v>
      </c>
      <c r="H320" s="20" cm="1">
        <f t="array" ref="H320">INDEX(Financials!$B$5:$AI$260,FinancialWalk!K320,FinancialWalk!L320)</f>
        <v>52265289.427302204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MarinusPortlandSnowy</v>
      </c>
      <c r="C321" t="s">
        <v>64</v>
      </c>
      <c r="D321">
        <v>0.5</v>
      </c>
      <c r="E321" t="str">
        <f t="shared" si="50"/>
        <v>Cal-37</v>
      </c>
      <c r="F321" t="s">
        <v>34</v>
      </c>
      <c r="G321" s="105" t="str">
        <f t="shared" si="48"/>
        <v>Merchant with PPA and Sold Swap NPV</v>
      </c>
      <c r="H321" s="20" cm="1">
        <f t="array" ref="H321">INDEX(Financials!$B$5:$AI$260,FinancialWalk!K321,FinancialWalk!L321)</f>
        <v>42042414.83581309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MarinusPortlandSnowy</v>
      </c>
      <c r="C322" t="s">
        <v>64</v>
      </c>
      <c r="D322">
        <v>0.5</v>
      </c>
      <c r="E322" t="str">
        <f t="shared" si="50"/>
        <v>Cal-37</v>
      </c>
      <c r="F322" t="s">
        <v>34</v>
      </c>
      <c r="G322" s="105" t="str">
        <f t="shared" si="48"/>
        <v>Merchant with PPA and Sold Swap NPV</v>
      </c>
      <c r="H322" s="20" cm="1">
        <f t="array" ref="H322">INDEX(Financials!$B$5:$AI$260,FinancialWalk!K322,FinancialWalk!L322)</f>
        <v>42042414.83581309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MarinusPortlandSnowy</v>
      </c>
      <c r="C323" t="s">
        <v>64</v>
      </c>
      <c r="D323">
        <v>0.5</v>
      </c>
      <c r="E323" t="str">
        <f t="shared" si="50"/>
        <v>Cal-37</v>
      </c>
      <c r="F323" t="s">
        <v>34</v>
      </c>
      <c r="G323" s="105" t="str">
        <f t="shared" si="48"/>
        <v>Merchant with PPA and Sold Swap NPV</v>
      </c>
      <c r="H323" s="20" cm="1">
        <f t="array" ref="H323">INDEX(Financials!$B$5:$AI$260,FinancialWalk!K323,FinancialWalk!L323)</f>
        <v>42042414.83581309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MarinusPortlandSnowy</v>
      </c>
      <c r="C324" t="s">
        <v>64</v>
      </c>
      <c r="D324">
        <v>0.5</v>
      </c>
      <c r="E324" t="str">
        <f t="shared" si="50"/>
        <v>Cal-37</v>
      </c>
      <c r="F324" t="s">
        <v>34</v>
      </c>
      <c r="G324" s="105" t="str">
        <f t="shared" si="48"/>
        <v>Merchant with PPA and Sold Swap NPV</v>
      </c>
      <c r="H324" s="20" cm="1">
        <f t="array" ref="H324">INDEX(Financials!$B$5:$AI$260,FinancialWalk!K324,FinancialWalk!L324)</f>
        <v>42042414.83581309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MarinusPortlandSnowy</v>
      </c>
      <c r="C325" t="s">
        <v>64</v>
      </c>
      <c r="D325">
        <v>0.5</v>
      </c>
      <c r="E325" t="str">
        <f t="shared" si="50"/>
        <v>Cal-37</v>
      </c>
      <c r="F325" t="s">
        <v>34</v>
      </c>
      <c r="G325" s="105" t="str">
        <f t="shared" si="48"/>
        <v>Merchant with PPA and Sold Swap NPV</v>
      </c>
      <c r="H325" s="20" cm="1">
        <f t="array" ref="H325">INDEX(Financials!$B$5:$AI$260,FinancialWalk!K325,FinancialWalk!L325)</f>
        <v>42042414.83581309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MarinusPortlandSnowy</v>
      </c>
      <c r="C326" t="s">
        <v>64</v>
      </c>
      <c r="D326">
        <v>0.25</v>
      </c>
      <c r="E326" t="str">
        <f t="shared" si="50"/>
        <v>Cal-37</v>
      </c>
      <c r="F326" t="s">
        <v>34</v>
      </c>
      <c r="G326" s="105" t="str">
        <f t="shared" si="48"/>
        <v>Merchant with PPA and Sold Swap NPV</v>
      </c>
      <c r="H326" s="20" cm="1">
        <f t="array" ref="H326">INDEX(Financials!$B$5:$AI$260,FinancialWalk!K326,FinancialWalk!L326)</f>
        <v>35044441.498599946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MarinusPortlandSnowy</v>
      </c>
      <c r="C327" t="s">
        <v>64</v>
      </c>
      <c r="D327">
        <v>0.25</v>
      </c>
      <c r="E327" t="str">
        <f t="shared" si="50"/>
        <v>Cal-37</v>
      </c>
      <c r="F327" t="s">
        <v>34</v>
      </c>
      <c r="G327" s="105" t="str">
        <f t="shared" si="48"/>
        <v>Merchant with PPA and Sold Swap NPV</v>
      </c>
      <c r="H327" s="20" cm="1">
        <f t="array" ref="H327">INDEX(Financials!$B$5:$AI$260,FinancialWalk!K327,FinancialWalk!L327)</f>
        <v>35044441.498599946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MarinusPortlandSnowy</v>
      </c>
      <c r="C328" t="s">
        <v>64</v>
      </c>
      <c r="D328">
        <v>0.25</v>
      </c>
      <c r="E328" t="str">
        <f t="shared" si="50"/>
        <v>Cal-37</v>
      </c>
      <c r="F328" t="s">
        <v>34</v>
      </c>
      <c r="G328" s="105" t="str">
        <f t="shared" si="48"/>
        <v>Merchant with PPA and Sold Swap NPV</v>
      </c>
      <c r="H328" s="20" cm="1">
        <f t="array" ref="H328">INDEX(Financials!$B$5:$AI$260,FinancialWalk!K328,FinancialWalk!L328)</f>
        <v>35044441.498599946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MarinusPortlandSnowy</v>
      </c>
      <c r="C329" t="s">
        <v>64</v>
      </c>
      <c r="D329">
        <v>0.25</v>
      </c>
      <c r="E329" t="str">
        <f t="shared" si="50"/>
        <v>Cal-37</v>
      </c>
      <c r="F329" t="s">
        <v>34</v>
      </c>
      <c r="G329" s="105" t="str">
        <f t="shared" si="48"/>
        <v>Merchant with PPA and Sold Swap NPV</v>
      </c>
      <c r="H329" s="20" cm="1">
        <f t="array" ref="H329">INDEX(Financials!$B$5:$AI$260,FinancialWalk!K329,FinancialWalk!L329)</f>
        <v>35044441.498599946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MarinusPortlandSnowy</v>
      </c>
      <c r="C330" t="s">
        <v>64</v>
      </c>
      <c r="D330">
        <v>0.05</v>
      </c>
      <c r="E330" t="str">
        <f t="shared" si="50"/>
        <v>Cal-37</v>
      </c>
      <c r="F330" t="s">
        <v>34</v>
      </c>
      <c r="G330" s="105" t="str">
        <f t="shared" si="48"/>
        <v>Merchant with PPA and Sold Swap NPV</v>
      </c>
      <c r="H330" s="20" cm="1">
        <f t="array" ref="H330">INDEX(Financials!$B$5:$AI$260,FinancialWalk!K330,FinancialWalk!L330)</f>
        <v>30557991.529355824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MarinusPortlandSnowy</v>
      </c>
      <c r="C331" t="s">
        <v>64</v>
      </c>
      <c r="D331">
        <v>0.05</v>
      </c>
      <c r="E331" t="str">
        <f t="shared" si="50"/>
        <v>Cal-37</v>
      </c>
      <c r="F331" t="s">
        <v>34</v>
      </c>
      <c r="G331" s="105" t="str">
        <f t="shared" si="48"/>
        <v>Merchant with PPA and Sold Swap NPV</v>
      </c>
      <c r="H331" s="20" cm="1">
        <f t="array" ref="H331">INDEX(Financials!$B$5:$AI$260,FinancialWalk!K331,FinancialWalk!L331)</f>
        <v>30557991.529355824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MarinusPortlandSnowy</v>
      </c>
      <c r="C332" t="s">
        <v>64</v>
      </c>
      <c r="D332">
        <v>0.05</v>
      </c>
      <c r="E332" t="str">
        <f t="shared" si="50"/>
        <v>Cal-37</v>
      </c>
      <c r="F332" t="s">
        <v>34</v>
      </c>
      <c r="G332" s="105" t="str">
        <f t="shared" si="48"/>
        <v>Merchant with PPA and Sold Swap NPV</v>
      </c>
      <c r="H332" s="20" cm="1">
        <f t="array" ref="H332">INDEX(Financials!$B$5:$AI$260,FinancialWalk!K332,FinancialWalk!L332)</f>
        <v>30557991.529355824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MarinusPortlandSnowy</v>
      </c>
      <c r="C333" t="s">
        <v>64</v>
      </c>
      <c r="D333">
        <v>0</v>
      </c>
      <c r="E333" t="str">
        <f t="shared" si="50"/>
        <v>Cal-37</v>
      </c>
      <c r="F333" t="s">
        <v>34</v>
      </c>
      <c r="G333" s="105" t="str">
        <f t="shared" si="48"/>
        <v>Merchant with PPA and Sold Swap NPV</v>
      </c>
      <c r="H333" s="20" cm="1">
        <f t="array" ref="H333">INDEX(Financials!$B$5:$AI$260,FinancialWalk!K333,FinancialWalk!L333)</f>
        <v>-1275677.2062006295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MarinusPortlandSnowy</v>
      </c>
      <c r="C334" t="s">
        <v>64</v>
      </c>
      <c r="D334" t="s">
        <v>24</v>
      </c>
      <c r="E334" t="str">
        <f t="shared" si="50"/>
        <v>Cal-37</v>
      </c>
      <c r="F334" t="s">
        <v>34</v>
      </c>
      <c r="G334" s="105" t="str">
        <f t="shared" si="48"/>
        <v>Merchant with PPA and Sold Swap NPV</v>
      </c>
      <c r="H334" s="20" cm="1">
        <f t="array" ref="H334">INDEX(Financials!$B$5:$AI$260,FinancialWalk!K334,FinancialWalk!L334)</f>
        <v>45490876.250522226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MarinusPortlandSnowy</v>
      </c>
      <c r="C335" t="s">
        <v>64</v>
      </c>
      <c r="D335">
        <v>1</v>
      </c>
      <c r="E335" t="s">
        <v>18</v>
      </c>
      <c r="F335" t="s">
        <v>44</v>
      </c>
      <c r="G335" s="105" t="str">
        <f t="shared" si="48"/>
        <v>Merchant with PPA and Sold Swap NPV</v>
      </c>
      <c r="H335" s="20" cm="1">
        <f t="array" ref="H335">INDEX(Financials!$B$5:$AI$260,FinancialWalk!K335,FinancialWalk!L335)</f>
        <v>80633524.116910815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MarinusPortlandSnowy</v>
      </c>
      <c r="C336" t="s">
        <v>64</v>
      </c>
      <c r="D336">
        <v>0.95</v>
      </c>
      <c r="E336" t="str">
        <f>E335</f>
        <v>Cal-37</v>
      </c>
      <c r="F336" t="s">
        <v>44</v>
      </c>
      <c r="G336" s="105" t="str">
        <f t="shared" si="48"/>
        <v>Merchant with PPA and Sold Swap NPV</v>
      </c>
      <c r="H336" s="20" cm="1">
        <f t="array" ref="H336">INDEX(Financials!$B$5:$AI$260,FinancialWalk!K336,FinancialWalk!L336)</f>
        <v>59779016.725287795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MarinusPortlandSnowy</v>
      </c>
      <c r="C337" t="s">
        <v>64</v>
      </c>
      <c r="D337">
        <v>0.95</v>
      </c>
      <c r="E337" t="str">
        <f t="shared" ref="E337:E356" si="53">E336</f>
        <v>Cal-37</v>
      </c>
      <c r="F337" t="s">
        <v>44</v>
      </c>
      <c r="G337" s="105" t="str">
        <f t="shared" si="48"/>
        <v>Merchant with PPA and Sold Swap NPV</v>
      </c>
      <c r="H337" s="20" cm="1">
        <f t="array" ref="H337">INDEX(Financials!$B$5:$AI$260,FinancialWalk!K337,FinancialWalk!L337)</f>
        <v>59779016.725287795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MarinusPortlandSnowy</v>
      </c>
      <c r="C338" t="s">
        <v>64</v>
      </c>
      <c r="D338">
        <v>0.95</v>
      </c>
      <c r="E338" t="str">
        <f t="shared" si="53"/>
        <v>Cal-37</v>
      </c>
      <c r="F338" t="s">
        <v>44</v>
      </c>
      <c r="G338" s="105" t="str">
        <f t="shared" si="48"/>
        <v>Merchant with PPA and Sold Swap NPV</v>
      </c>
      <c r="H338" s="20" cm="1">
        <f t="array" ref="H338">INDEX(Financials!$B$5:$AI$260,FinancialWalk!K338,FinancialWalk!L338)</f>
        <v>59779016.725287795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MarinusPortlandSnowy</v>
      </c>
      <c r="C339" t="s">
        <v>64</v>
      </c>
      <c r="D339">
        <v>0.75</v>
      </c>
      <c r="E339" t="str">
        <f t="shared" si="53"/>
        <v>Cal-37</v>
      </c>
      <c r="F339" t="s">
        <v>44</v>
      </c>
      <c r="G339" s="105" t="str">
        <f t="shared" si="48"/>
        <v>Merchant with PPA and Sold Swap NPV</v>
      </c>
      <c r="H339" s="20" cm="1">
        <f t="array" ref="H339">INDEX(Financials!$B$5:$AI$260,FinancialWalk!K339,FinancialWalk!L339)</f>
        <v>49353935.403881468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MarinusPortlandSnowy</v>
      </c>
      <c r="C340" t="s">
        <v>64</v>
      </c>
      <c r="D340">
        <v>0.75</v>
      </c>
      <c r="E340" t="str">
        <f t="shared" si="53"/>
        <v>Cal-37</v>
      </c>
      <c r="F340" t="s">
        <v>44</v>
      </c>
      <c r="G340" s="105" t="str">
        <f t="shared" si="48"/>
        <v>Merchant with PPA and Sold Swap NPV</v>
      </c>
      <c r="H340" s="20" cm="1">
        <f t="array" ref="H340">INDEX(Financials!$B$5:$AI$260,FinancialWalk!K340,FinancialWalk!L340)</f>
        <v>49353935.403881468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MarinusPortlandSnowy</v>
      </c>
      <c r="C341" t="s">
        <v>64</v>
      </c>
      <c r="D341">
        <v>0.75</v>
      </c>
      <c r="E341" t="str">
        <f t="shared" si="53"/>
        <v>Cal-37</v>
      </c>
      <c r="F341" t="s">
        <v>44</v>
      </c>
      <c r="G341" s="105" t="str">
        <f t="shared" si="48"/>
        <v>Merchant with PPA and Sold Swap NPV</v>
      </c>
      <c r="H341" s="20" cm="1">
        <f t="array" ref="H341">INDEX(Financials!$B$5:$AI$260,FinancialWalk!K341,FinancialWalk!L341)</f>
        <v>49353935.403881468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MarinusPortlandSnowy</v>
      </c>
      <c r="C342" t="s">
        <v>64</v>
      </c>
      <c r="D342">
        <v>0.75</v>
      </c>
      <c r="E342" t="str">
        <f t="shared" si="53"/>
        <v>Cal-37</v>
      </c>
      <c r="F342" t="s">
        <v>44</v>
      </c>
      <c r="G342" s="105" t="str">
        <f t="shared" si="48"/>
        <v>Merchant with PPA and Sold Swap NPV</v>
      </c>
      <c r="H342" s="20" cm="1">
        <f t="array" ref="H342">INDEX(Financials!$B$5:$AI$260,FinancialWalk!K342,FinancialWalk!L342)</f>
        <v>49353935.403881468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MarinusPortlandSnowy</v>
      </c>
      <c r="C343" t="s">
        <v>64</v>
      </c>
      <c r="D343">
        <v>0.5</v>
      </c>
      <c r="E343" t="str">
        <f t="shared" si="53"/>
        <v>Cal-37</v>
      </c>
      <c r="F343" t="s">
        <v>44</v>
      </c>
      <c r="G343" s="105" t="str">
        <f t="shared" si="48"/>
        <v>Merchant with PPA and Sold Swap NPV</v>
      </c>
      <c r="H343" s="20" cm="1">
        <f t="array" ref="H343">INDEX(Financials!$B$5:$AI$260,FinancialWalk!K343,FinancialWalk!L343)</f>
        <v>41375085.392665215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MarinusPortlandSnowy</v>
      </c>
      <c r="C344" t="s">
        <v>64</v>
      </c>
      <c r="D344">
        <v>0.5</v>
      </c>
      <c r="E344" t="str">
        <f t="shared" si="53"/>
        <v>Cal-37</v>
      </c>
      <c r="F344" t="s">
        <v>44</v>
      </c>
      <c r="G344" s="105" t="str">
        <f t="shared" si="48"/>
        <v>Merchant with PPA and Sold Swap NPV</v>
      </c>
      <c r="H344" s="20" cm="1">
        <f t="array" ref="H344">INDEX(Financials!$B$5:$AI$260,FinancialWalk!K344,FinancialWalk!L344)</f>
        <v>41375085.392665215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MarinusPortlandSnowy</v>
      </c>
      <c r="C345" t="s">
        <v>64</v>
      </c>
      <c r="D345">
        <v>0.5</v>
      </c>
      <c r="E345" t="str">
        <f t="shared" si="53"/>
        <v>Cal-37</v>
      </c>
      <c r="F345" t="s">
        <v>44</v>
      </c>
      <c r="G345" s="105" t="str">
        <f t="shared" si="48"/>
        <v>Merchant with PPA and Sold Swap NPV</v>
      </c>
      <c r="H345" s="20" cm="1">
        <f t="array" ref="H345">INDEX(Financials!$B$5:$AI$260,FinancialWalk!K345,FinancialWalk!L345)</f>
        <v>41375085.392665215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MarinusPortlandSnowy</v>
      </c>
      <c r="C346" t="s">
        <v>64</v>
      </c>
      <c r="D346">
        <v>0.5</v>
      </c>
      <c r="E346" t="str">
        <f t="shared" si="53"/>
        <v>Cal-37</v>
      </c>
      <c r="F346" t="s">
        <v>44</v>
      </c>
      <c r="G346" s="105" t="str">
        <f t="shared" si="48"/>
        <v>Merchant with PPA and Sold Swap NPV</v>
      </c>
      <c r="H346" s="20" cm="1">
        <f t="array" ref="H346">INDEX(Financials!$B$5:$AI$260,FinancialWalk!K346,FinancialWalk!L346)</f>
        <v>41375085.392665215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MarinusPortlandSnowy</v>
      </c>
      <c r="C347" t="s">
        <v>64</v>
      </c>
      <c r="D347">
        <v>0.5</v>
      </c>
      <c r="E347" t="str">
        <f t="shared" si="53"/>
        <v>Cal-37</v>
      </c>
      <c r="F347" t="s">
        <v>44</v>
      </c>
      <c r="G347" s="105" t="str">
        <f t="shared" si="48"/>
        <v>Merchant with PPA and Sold Swap NPV</v>
      </c>
      <c r="H347" s="20" cm="1">
        <f t="array" ref="H347">INDEX(Financials!$B$5:$AI$260,FinancialWalk!K347,FinancialWalk!L347)</f>
        <v>41375085.392665215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MarinusPortlandSnowy</v>
      </c>
      <c r="C348" t="s">
        <v>64</v>
      </c>
      <c r="D348">
        <v>0.25</v>
      </c>
      <c r="E348" t="str">
        <f t="shared" si="53"/>
        <v>Cal-37</v>
      </c>
      <c r="F348" t="s">
        <v>44</v>
      </c>
      <c r="G348" s="105" t="str">
        <f t="shared" si="48"/>
        <v>Merchant with PPA and Sold Swap NPV</v>
      </c>
      <c r="H348" s="20" cm="1">
        <f t="array" ref="H348">INDEX(Financials!$B$5:$AI$260,FinancialWalk!K348,FinancialWalk!L348)</f>
        <v>35432883.845000096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MarinusPortlandSnowy</v>
      </c>
      <c r="C349" t="s">
        <v>64</v>
      </c>
      <c r="D349">
        <v>0.25</v>
      </c>
      <c r="E349" t="str">
        <f t="shared" si="53"/>
        <v>Cal-37</v>
      </c>
      <c r="F349" t="s">
        <v>44</v>
      </c>
      <c r="G349" s="105" t="str">
        <f t="shared" si="48"/>
        <v>Merchant with PPA and Sold Swap NPV</v>
      </c>
      <c r="H349" s="20" cm="1">
        <f t="array" ref="H349">INDEX(Financials!$B$5:$AI$260,FinancialWalk!K349,FinancialWalk!L349)</f>
        <v>35432883.845000096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MarinusPortlandSnowy</v>
      </c>
      <c r="C350" t="s">
        <v>64</v>
      </c>
      <c r="D350">
        <v>0.25</v>
      </c>
      <c r="E350" t="str">
        <f t="shared" si="53"/>
        <v>Cal-37</v>
      </c>
      <c r="F350" t="s">
        <v>44</v>
      </c>
      <c r="G350" s="105" t="str">
        <f t="shared" si="48"/>
        <v>Merchant with PPA and Sold Swap NPV</v>
      </c>
      <c r="H350" s="20" cm="1">
        <f t="array" ref="H350">INDEX(Financials!$B$5:$AI$260,FinancialWalk!K350,FinancialWalk!L350)</f>
        <v>35432883.845000096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MarinusPortlandSnowy</v>
      </c>
      <c r="C351" t="s">
        <v>64</v>
      </c>
      <c r="D351">
        <v>0.25</v>
      </c>
      <c r="E351" t="str">
        <f t="shared" si="53"/>
        <v>Cal-37</v>
      </c>
      <c r="F351" t="s">
        <v>44</v>
      </c>
      <c r="G351" s="105" t="str">
        <f t="shared" si="48"/>
        <v>Merchant with PPA and Sold Swap NPV</v>
      </c>
      <c r="H351" s="20" cm="1">
        <f t="array" ref="H351">INDEX(Financials!$B$5:$AI$260,FinancialWalk!K351,FinancialWalk!L351)</f>
        <v>35432883.845000096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MarinusPortlandSnowy</v>
      </c>
      <c r="C352" t="s">
        <v>64</v>
      </c>
      <c r="D352">
        <v>0.05</v>
      </c>
      <c r="E352" t="str">
        <f t="shared" si="53"/>
        <v>Cal-37</v>
      </c>
      <c r="F352" t="s">
        <v>44</v>
      </c>
      <c r="G352" s="105" t="str">
        <f t="shared" si="48"/>
        <v>Merchant with PPA and Sold Swap NPV</v>
      </c>
      <c r="H352" s="20" cm="1">
        <f t="array" ref="H352">INDEX(Financials!$B$5:$AI$260,FinancialWalk!K352,FinancialWalk!L352)</f>
        <v>-7366423.5280572921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MarinusPortlandSnowy</v>
      </c>
      <c r="C353" t="s">
        <v>64</v>
      </c>
      <c r="D353">
        <v>0.05</v>
      </c>
      <c r="E353" t="str">
        <f t="shared" si="53"/>
        <v>Cal-37</v>
      </c>
      <c r="F353" t="s">
        <v>44</v>
      </c>
      <c r="G353" s="105" t="str">
        <f t="shared" si="48"/>
        <v>Merchant with PPA and Sold Swap NPV</v>
      </c>
      <c r="H353" s="20" cm="1">
        <f t="array" ref="H353">INDEX(Financials!$B$5:$AI$260,FinancialWalk!K353,FinancialWalk!L353)</f>
        <v>-7366423.5280572921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MarinusPortlandSnowy</v>
      </c>
      <c r="C354" t="s">
        <v>64</v>
      </c>
      <c r="D354">
        <v>0.05</v>
      </c>
      <c r="E354" t="str">
        <f t="shared" si="53"/>
        <v>Cal-37</v>
      </c>
      <c r="F354" t="s">
        <v>44</v>
      </c>
      <c r="G354" s="105" t="str">
        <f t="shared" si="48"/>
        <v>Merchant with PPA and Sold Swap NPV</v>
      </c>
      <c r="H354" s="20" cm="1">
        <f t="array" ref="H354">INDEX(Financials!$B$5:$AI$260,FinancialWalk!K354,FinancialWalk!L354)</f>
        <v>-7366423.5280572921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MarinusPortlandSnowy</v>
      </c>
      <c r="C355" t="s">
        <v>64</v>
      </c>
      <c r="D355">
        <v>0</v>
      </c>
      <c r="E355" t="str">
        <f t="shared" si="53"/>
        <v>Cal-37</v>
      </c>
      <c r="F355" t="s">
        <v>44</v>
      </c>
      <c r="G355" s="105" t="str">
        <f t="shared" si="48"/>
        <v>Merchant with PPA and Sold Swap NPV</v>
      </c>
      <c r="H355" s="20" cm="1">
        <f t="array" ref="H355">INDEX(Financials!$B$5:$AI$260,FinancialWalk!K355,FinancialWalk!L355)</f>
        <v>-52802950.920569927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MarinusPortlandSnowy</v>
      </c>
      <c r="C356" t="s">
        <v>64</v>
      </c>
      <c r="D356" t="s">
        <v>24</v>
      </c>
      <c r="E356" t="str">
        <f t="shared" si="53"/>
        <v>Cal-37</v>
      </c>
      <c r="F356" t="s">
        <v>44</v>
      </c>
      <c r="G356" s="105" t="str">
        <f t="shared" si="48"/>
        <v>Merchant with PPA and Sold Swap NPV</v>
      </c>
      <c r="H356" s="20" cm="1">
        <f t="array" ref="H356">INDEX(Financials!$B$5:$AI$260,FinancialWalk!K356,FinancialWalk!L356)</f>
        <v>43630233.393983401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MarinusPortlandSnowy</v>
      </c>
      <c r="C357" t="s">
        <v>64</v>
      </c>
      <c r="D357">
        <v>1</v>
      </c>
      <c r="E357" t="s">
        <v>18</v>
      </c>
      <c r="F357" t="s">
        <v>34</v>
      </c>
      <c r="G357" s="105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1.5078480893779569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MarinusPortlandSnowy</v>
      </c>
      <c r="C358" t="s">
        <v>64</v>
      </c>
      <c r="D358">
        <v>0.95</v>
      </c>
      <c r="E358" t="str">
        <f>E357</f>
        <v>Cal-37</v>
      </c>
      <c r="F358" t="s">
        <v>34</v>
      </c>
      <c r="G358" s="105" t="str">
        <f t="shared" si="54"/>
        <v>Merchant with PPA and Sold Swap ROI</v>
      </c>
      <c r="H358" s="13" cm="1">
        <f t="array" ref="H358">INDEX(Financials!$B$5:$AI$260,FinancialWalk!K358,FinancialWalk!L358)</f>
        <v>1.0121076325535963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MarinusPortlandSnowy</v>
      </c>
      <c r="C359" t="s">
        <v>64</v>
      </c>
      <c r="D359">
        <v>0.95</v>
      </c>
      <c r="E359" t="str">
        <f t="shared" ref="E359:E378" si="56">E358</f>
        <v>Cal-37</v>
      </c>
      <c r="F359" t="s">
        <v>34</v>
      </c>
      <c r="G359" s="105" t="str">
        <f t="shared" si="54"/>
        <v>Merchant with PPA and Sold Swap ROI</v>
      </c>
      <c r="H359" s="13" cm="1">
        <f t="array" ref="H359">INDEX(Financials!$B$5:$AI$260,FinancialWalk!K359,FinancialWalk!L359)</f>
        <v>1.0121076325535963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MarinusPortlandSnowy</v>
      </c>
      <c r="C360" t="s">
        <v>64</v>
      </c>
      <c r="D360">
        <v>0.95</v>
      </c>
      <c r="E360" t="str">
        <f t="shared" si="56"/>
        <v>Cal-37</v>
      </c>
      <c r="F360" t="s">
        <v>34</v>
      </c>
      <c r="G360" s="105" t="str">
        <f t="shared" si="54"/>
        <v>Merchant with PPA and Sold Swap ROI</v>
      </c>
      <c r="H360" s="13" cm="1">
        <f t="array" ref="H360">INDEX(Financials!$B$5:$AI$260,FinancialWalk!K360,FinancialWalk!L360)</f>
        <v>1.0121076325535963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MarinusPortlandSnowy</v>
      </c>
      <c r="C361" t="s">
        <v>64</v>
      </c>
      <c r="D361">
        <v>0.75</v>
      </c>
      <c r="E361" t="str">
        <f t="shared" si="56"/>
        <v>Cal-37</v>
      </c>
      <c r="F361" t="s">
        <v>34</v>
      </c>
      <c r="G361" s="105" t="str">
        <f t="shared" si="54"/>
        <v>Merchant with PPA and Sold Swap ROI</v>
      </c>
      <c r="H361" s="13" cm="1">
        <f t="array" ref="H361">INDEX(Financials!$B$5:$AI$260,FinancialWalk!K361,FinancialWalk!L361)</f>
        <v>0.75512174894758755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MarinusPortlandSnowy</v>
      </c>
      <c r="C362" t="s">
        <v>64</v>
      </c>
      <c r="D362">
        <v>0.75</v>
      </c>
      <c r="E362" t="str">
        <f t="shared" si="56"/>
        <v>Cal-37</v>
      </c>
      <c r="F362" t="s">
        <v>34</v>
      </c>
      <c r="G362" s="105" t="str">
        <f t="shared" si="54"/>
        <v>Merchant with PPA and Sold Swap ROI</v>
      </c>
      <c r="H362" s="13" cm="1">
        <f t="array" ref="H362">INDEX(Financials!$B$5:$AI$260,FinancialWalk!K362,FinancialWalk!L362)</f>
        <v>0.75512174894758755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MarinusPortlandSnowy</v>
      </c>
      <c r="C363" t="s">
        <v>64</v>
      </c>
      <c r="D363">
        <v>0.75</v>
      </c>
      <c r="E363" t="str">
        <f t="shared" si="56"/>
        <v>Cal-37</v>
      </c>
      <c r="F363" t="s">
        <v>34</v>
      </c>
      <c r="G363" s="105" t="str">
        <f t="shared" si="54"/>
        <v>Merchant with PPA and Sold Swap ROI</v>
      </c>
      <c r="H363" s="13" cm="1">
        <f t="array" ref="H363">INDEX(Financials!$B$5:$AI$260,FinancialWalk!K363,FinancialWalk!L363)</f>
        <v>0.75512174894758755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MarinusPortlandSnowy</v>
      </c>
      <c r="C364" t="s">
        <v>64</v>
      </c>
      <c r="D364">
        <v>0.75</v>
      </c>
      <c r="E364" t="str">
        <f t="shared" si="56"/>
        <v>Cal-37</v>
      </c>
      <c r="F364" t="s">
        <v>34</v>
      </c>
      <c r="G364" s="105" t="str">
        <f t="shared" si="54"/>
        <v>Merchant with PPA and Sold Swap ROI</v>
      </c>
      <c r="H364" s="13" cm="1">
        <f t="array" ref="H364">INDEX(Financials!$B$5:$AI$260,FinancialWalk!K364,FinancialWalk!L364)</f>
        <v>0.75512174894758755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MarinusPortlandSnowy</v>
      </c>
      <c r="C365" t="s">
        <v>64</v>
      </c>
      <c r="D365">
        <v>0.5</v>
      </c>
      <c r="E365" t="str">
        <f t="shared" si="56"/>
        <v>Cal-37</v>
      </c>
      <c r="F365" t="s">
        <v>34</v>
      </c>
      <c r="G365" s="105" t="str">
        <f t="shared" si="54"/>
        <v>Merchant with PPA and Sold Swap ROI</v>
      </c>
      <c r="H365" s="13" cm="1">
        <f t="array" ref="H365">INDEX(Financials!$B$5:$AI$260,FinancialWalk!K365,FinancialWalk!L365)</f>
        <v>0.60742305588793299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MarinusPortlandSnowy</v>
      </c>
      <c r="C366" t="s">
        <v>64</v>
      </c>
      <c r="D366">
        <v>0.5</v>
      </c>
      <c r="E366" t="str">
        <f t="shared" si="56"/>
        <v>Cal-37</v>
      </c>
      <c r="F366" t="s">
        <v>34</v>
      </c>
      <c r="G366" s="105" t="str">
        <f t="shared" si="54"/>
        <v>Merchant with PPA and Sold Swap ROI</v>
      </c>
      <c r="H366" s="13" cm="1">
        <f t="array" ref="H366">INDEX(Financials!$B$5:$AI$260,FinancialWalk!K366,FinancialWalk!L366)</f>
        <v>0.60742305588793299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MarinusPortlandSnowy</v>
      </c>
      <c r="C367" t="s">
        <v>64</v>
      </c>
      <c r="D367">
        <v>0.5</v>
      </c>
      <c r="E367" t="str">
        <f t="shared" si="56"/>
        <v>Cal-37</v>
      </c>
      <c r="F367" t="s">
        <v>34</v>
      </c>
      <c r="G367" s="105" t="str">
        <f t="shared" si="54"/>
        <v>Merchant with PPA and Sold Swap ROI</v>
      </c>
      <c r="H367" s="13" cm="1">
        <f t="array" ref="H367">INDEX(Financials!$B$5:$AI$260,FinancialWalk!K367,FinancialWalk!L367)</f>
        <v>0.60742305588793299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MarinusPortlandSnowy</v>
      </c>
      <c r="C368" t="s">
        <v>64</v>
      </c>
      <c r="D368">
        <v>0.5</v>
      </c>
      <c r="E368" t="str">
        <f t="shared" si="56"/>
        <v>Cal-37</v>
      </c>
      <c r="F368" t="s">
        <v>34</v>
      </c>
      <c r="G368" s="105" t="str">
        <f t="shared" si="54"/>
        <v>Merchant with PPA and Sold Swap ROI</v>
      </c>
      <c r="H368" s="13" cm="1">
        <f t="array" ref="H368">INDEX(Financials!$B$5:$AI$260,FinancialWalk!K368,FinancialWalk!L368)</f>
        <v>0.60742305588793299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MarinusPortlandSnowy</v>
      </c>
      <c r="C369" t="s">
        <v>64</v>
      </c>
      <c r="D369">
        <v>0.5</v>
      </c>
      <c r="E369" t="str">
        <f t="shared" si="56"/>
        <v>Cal-37</v>
      </c>
      <c r="F369" t="s">
        <v>34</v>
      </c>
      <c r="G369" s="105" t="str">
        <f t="shared" si="54"/>
        <v>Merchant with PPA and Sold Swap ROI</v>
      </c>
      <c r="H369" s="13" cm="1">
        <f t="array" ref="H369">INDEX(Financials!$B$5:$AI$260,FinancialWalk!K369,FinancialWalk!L369)</f>
        <v>0.60742305588793299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MarinusPortlandSnowy</v>
      </c>
      <c r="C370" t="s">
        <v>64</v>
      </c>
      <c r="D370">
        <v>0.25</v>
      </c>
      <c r="E370" t="str">
        <f t="shared" si="56"/>
        <v>Cal-37</v>
      </c>
      <c r="F370" t="s">
        <v>34</v>
      </c>
      <c r="G370" s="105" t="str">
        <f t="shared" si="54"/>
        <v>Merchant with PPA and Sold Swap ROI</v>
      </c>
      <c r="H370" s="13" cm="1">
        <f t="array" ref="H370">INDEX(Financials!$B$5:$AI$260,FinancialWalk!K370,FinancialWalk!L370)</f>
        <v>0.50631729481039911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MarinusPortlandSnowy</v>
      </c>
      <c r="C371" t="s">
        <v>64</v>
      </c>
      <c r="D371">
        <v>0.25</v>
      </c>
      <c r="E371" t="str">
        <f t="shared" si="56"/>
        <v>Cal-37</v>
      </c>
      <c r="F371" t="s">
        <v>34</v>
      </c>
      <c r="G371" s="105" t="str">
        <f t="shared" si="54"/>
        <v>Merchant with PPA and Sold Swap ROI</v>
      </c>
      <c r="H371" s="13" cm="1">
        <f t="array" ref="H371">INDEX(Financials!$B$5:$AI$260,FinancialWalk!K371,FinancialWalk!L371)</f>
        <v>0.50631729481039911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MarinusPortlandSnowy</v>
      </c>
      <c r="C372" t="s">
        <v>64</v>
      </c>
      <c r="D372">
        <v>0.25</v>
      </c>
      <c r="E372" t="str">
        <f t="shared" si="56"/>
        <v>Cal-37</v>
      </c>
      <c r="F372" t="s">
        <v>34</v>
      </c>
      <c r="G372" s="105" t="str">
        <f t="shared" si="54"/>
        <v>Merchant with PPA and Sold Swap ROI</v>
      </c>
      <c r="H372" s="13" cm="1">
        <f t="array" ref="H372">INDEX(Financials!$B$5:$AI$260,FinancialWalk!K372,FinancialWalk!L372)</f>
        <v>0.50631729481039911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MarinusPortlandSnowy</v>
      </c>
      <c r="C373" t="s">
        <v>64</v>
      </c>
      <c r="D373">
        <v>0.25</v>
      </c>
      <c r="E373" t="str">
        <f t="shared" si="56"/>
        <v>Cal-37</v>
      </c>
      <c r="F373" t="s">
        <v>34</v>
      </c>
      <c r="G373" s="105" t="str">
        <f t="shared" si="54"/>
        <v>Merchant with PPA and Sold Swap ROI</v>
      </c>
      <c r="H373" s="13" cm="1">
        <f t="array" ref="H373">INDEX(Financials!$B$5:$AI$260,FinancialWalk!K373,FinancialWalk!L373)</f>
        <v>0.50631729481039911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MarinusPortlandSnowy</v>
      </c>
      <c r="C374" t="s">
        <v>64</v>
      </c>
      <c r="D374">
        <v>0.05</v>
      </c>
      <c r="E374" t="str">
        <f t="shared" si="56"/>
        <v>Cal-37</v>
      </c>
      <c r="F374" t="s">
        <v>34</v>
      </c>
      <c r="G374" s="105" t="str">
        <f t="shared" si="54"/>
        <v>Merchant with PPA and Sold Swap ROI</v>
      </c>
      <c r="H374" s="13" cm="1">
        <f t="array" ref="H374">INDEX(Financials!$B$5:$AI$260,FinancialWalk!K374,FinancialWalk!L374)</f>
        <v>0.44149767964202402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MarinusPortlandSnowy</v>
      </c>
      <c r="C375" t="s">
        <v>64</v>
      </c>
      <c r="D375">
        <v>0.05</v>
      </c>
      <c r="E375" t="str">
        <f t="shared" si="56"/>
        <v>Cal-37</v>
      </c>
      <c r="F375" t="s">
        <v>34</v>
      </c>
      <c r="G375" s="105" t="str">
        <f t="shared" si="54"/>
        <v>Merchant with PPA and Sold Swap ROI</v>
      </c>
      <c r="H375" s="13" cm="1">
        <f t="array" ref="H375">INDEX(Financials!$B$5:$AI$260,FinancialWalk!K375,FinancialWalk!L375)</f>
        <v>0.44149767964202402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MarinusPortlandSnowy</v>
      </c>
      <c r="C376" t="s">
        <v>64</v>
      </c>
      <c r="D376">
        <v>0.05</v>
      </c>
      <c r="E376" t="str">
        <f t="shared" si="56"/>
        <v>Cal-37</v>
      </c>
      <c r="F376" t="s">
        <v>34</v>
      </c>
      <c r="G376" s="105" t="str">
        <f t="shared" si="54"/>
        <v>Merchant with PPA and Sold Swap ROI</v>
      </c>
      <c r="H376" s="13" cm="1">
        <f t="array" ref="H376">INDEX(Financials!$B$5:$AI$260,FinancialWalk!K376,FinancialWalk!L376)</f>
        <v>0.44149767964202402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MarinusPortlandSnowy</v>
      </c>
      <c r="C377" t="s">
        <v>64</v>
      </c>
      <c r="D377">
        <v>0</v>
      </c>
      <c r="E377" t="str">
        <f t="shared" si="56"/>
        <v>Cal-37</v>
      </c>
      <c r="F377" t="s">
        <v>34</v>
      </c>
      <c r="G377" s="105" t="str">
        <f t="shared" si="54"/>
        <v>Merchant with PPA and Sold Swap ROI</v>
      </c>
      <c r="H377" s="13" cm="1">
        <f t="array" ref="H377">INDEX(Financials!$B$5:$AI$260,FinancialWalk!K377,FinancialWalk!L377)</f>
        <v>-1.8430809694045047E-2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MarinusPortlandSnowy</v>
      </c>
      <c r="C378" t="s">
        <v>64</v>
      </c>
      <c r="D378" t="s">
        <v>24</v>
      </c>
      <c r="E378" t="str">
        <f t="shared" si="56"/>
        <v>Cal-37</v>
      </c>
      <c r="F378" t="s">
        <v>34</v>
      </c>
      <c r="G378" s="105" t="str">
        <f t="shared" si="54"/>
        <v>Merchant with PPA and Sold Swap ROI</v>
      </c>
      <c r="H378" s="13" cm="1">
        <f t="array" ref="H378">INDEX(Financials!$B$5:$AI$260,FinancialWalk!K378,FinancialWalk!L378)</f>
        <v>0.65724595447295753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MarinusPortlandSnowy</v>
      </c>
      <c r="C379" t="s">
        <v>64</v>
      </c>
      <c r="D379">
        <v>1</v>
      </c>
      <c r="E379" t="s">
        <v>18</v>
      </c>
      <c r="F379" t="s">
        <v>44</v>
      </c>
      <c r="G379" s="105" t="str">
        <f t="shared" si="54"/>
        <v>Merchant with PPA and Sold Swap ROI</v>
      </c>
      <c r="H379" s="13" cm="1">
        <f t="array" ref="H379">INDEX(Financials!$B$5:$AI$260,FinancialWalk!K379,FinancialWalk!L379)</f>
        <v>1.1341225964300952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MarinusPortlandSnowy</v>
      </c>
      <c r="C380" t="s">
        <v>64</v>
      </c>
      <c r="D380">
        <v>0.95</v>
      </c>
      <c r="E380" t="str">
        <f>E379</f>
        <v>Cal-37</v>
      </c>
      <c r="F380" t="s">
        <v>44</v>
      </c>
      <c r="G380" s="105" t="str">
        <f t="shared" si="54"/>
        <v>Merchant with PPA and Sold Swap ROI</v>
      </c>
      <c r="H380" s="13" cm="1">
        <f t="array" ref="H380">INDEX(Financials!$B$5:$AI$260,FinancialWalk!K380,FinancialWalk!L380)</f>
        <v>0.8408008257486399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MarinusPortlandSnowy</v>
      </c>
      <c r="C381" t="s">
        <v>64</v>
      </c>
      <c r="D381">
        <v>0.95</v>
      </c>
      <c r="E381" t="str">
        <f t="shared" ref="E381:E400" si="58">E380</f>
        <v>Cal-37</v>
      </c>
      <c r="F381" t="s">
        <v>44</v>
      </c>
      <c r="G381" s="105" t="str">
        <f t="shared" si="54"/>
        <v>Merchant with PPA and Sold Swap ROI</v>
      </c>
      <c r="H381" s="13" cm="1">
        <f t="array" ref="H381">INDEX(Financials!$B$5:$AI$260,FinancialWalk!K381,FinancialWalk!L381)</f>
        <v>0.8408008257486399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MarinusPortlandSnowy</v>
      </c>
      <c r="C382" t="s">
        <v>64</v>
      </c>
      <c r="D382">
        <v>0.95</v>
      </c>
      <c r="E382" t="str">
        <f t="shared" si="58"/>
        <v>Cal-37</v>
      </c>
      <c r="F382" t="s">
        <v>44</v>
      </c>
      <c r="G382" s="105" t="str">
        <f t="shared" si="54"/>
        <v>Merchant with PPA and Sold Swap ROI</v>
      </c>
      <c r="H382" s="13" cm="1">
        <f t="array" ref="H382">INDEX(Financials!$B$5:$AI$260,FinancialWalk!K382,FinancialWalk!L382)</f>
        <v>0.8408008257486399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MarinusPortlandSnowy</v>
      </c>
      <c r="C383" t="s">
        <v>64</v>
      </c>
      <c r="D383">
        <v>0.75</v>
      </c>
      <c r="E383" t="str">
        <f t="shared" si="58"/>
        <v>Cal-37</v>
      </c>
      <c r="F383" t="s">
        <v>44</v>
      </c>
      <c r="G383" s="105" t="str">
        <f t="shared" si="54"/>
        <v>Merchant with PPA and Sold Swap ROI</v>
      </c>
      <c r="H383" s="13" cm="1">
        <f t="array" ref="H383">INDEX(Financials!$B$5:$AI$260,FinancialWalk!K383,FinancialWalk!L383)</f>
        <v>0.69417049517936502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MarinusPortlandSnowy</v>
      </c>
      <c r="C384" t="s">
        <v>64</v>
      </c>
      <c r="D384">
        <v>0.75</v>
      </c>
      <c r="E384" t="str">
        <f t="shared" si="58"/>
        <v>Cal-37</v>
      </c>
      <c r="F384" t="s">
        <v>44</v>
      </c>
      <c r="G384" s="105" t="str">
        <f t="shared" si="54"/>
        <v>Merchant with PPA and Sold Swap ROI</v>
      </c>
      <c r="H384" s="13" cm="1">
        <f t="array" ref="H384">INDEX(Financials!$B$5:$AI$260,FinancialWalk!K384,FinancialWalk!L384)</f>
        <v>0.69417049517936502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MarinusPortlandSnowy</v>
      </c>
      <c r="C385" t="s">
        <v>64</v>
      </c>
      <c r="D385">
        <v>0.75</v>
      </c>
      <c r="E385" t="str">
        <f t="shared" si="58"/>
        <v>Cal-37</v>
      </c>
      <c r="F385" t="s">
        <v>44</v>
      </c>
      <c r="G385" s="105" t="str">
        <f t="shared" si="54"/>
        <v>Merchant with PPA and Sold Swap ROI</v>
      </c>
      <c r="H385" s="13" cm="1">
        <f t="array" ref="H385">INDEX(Financials!$B$5:$AI$260,FinancialWalk!K385,FinancialWalk!L385)</f>
        <v>0.69417049517936502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MarinusPortlandSnowy</v>
      </c>
      <c r="C386" t="s">
        <v>64</v>
      </c>
      <c r="D386">
        <v>0.75</v>
      </c>
      <c r="E386" t="str">
        <f t="shared" si="58"/>
        <v>Cal-37</v>
      </c>
      <c r="F386" t="s">
        <v>44</v>
      </c>
      <c r="G386" s="105" t="str">
        <f t="shared" si="54"/>
        <v>Merchant with PPA and Sold Swap ROI</v>
      </c>
      <c r="H386" s="13" cm="1">
        <f t="array" ref="H386">INDEX(Financials!$B$5:$AI$260,FinancialWalk!K386,FinancialWalk!L386)</f>
        <v>0.69417049517936502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MarinusPortlandSnowy</v>
      </c>
      <c r="C387" t="s">
        <v>64</v>
      </c>
      <c r="D387">
        <v>0.5</v>
      </c>
      <c r="E387" t="str">
        <f t="shared" si="58"/>
        <v>Cal-37</v>
      </c>
      <c r="F387" t="s">
        <v>44</v>
      </c>
      <c r="G387" s="105" t="str">
        <f t="shared" si="54"/>
        <v>Merchant with PPA and Sold Swap ROI</v>
      </c>
      <c r="H387" s="13" cm="1">
        <f t="array" ref="H387">INDEX(Financials!$B$5:$AI$260,FinancialWalk!K387,FinancialWalk!L387)</f>
        <v>0.58194677445835696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MarinusPortlandSnowy</v>
      </c>
      <c r="C388" t="s">
        <v>64</v>
      </c>
      <c r="D388">
        <v>0.5</v>
      </c>
      <c r="E388" t="str">
        <f t="shared" si="58"/>
        <v>Cal-37</v>
      </c>
      <c r="F388" t="s">
        <v>44</v>
      </c>
      <c r="G388" s="105" t="str">
        <f t="shared" si="54"/>
        <v>Merchant with PPA and Sold Swap ROI</v>
      </c>
      <c r="H388" s="13" cm="1">
        <f t="array" ref="H388">INDEX(Financials!$B$5:$AI$260,FinancialWalk!K388,FinancialWalk!L388)</f>
        <v>0.58194677445835696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MarinusPortlandSnowy</v>
      </c>
      <c r="C389" t="s">
        <v>64</v>
      </c>
      <c r="D389">
        <v>0.5</v>
      </c>
      <c r="E389" t="str">
        <f t="shared" si="58"/>
        <v>Cal-37</v>
      </c>
      <c r="F389" t="s">
        <v>44</v>
      </c>
      <c r="G389" s="105" t="str">
        <f t="shared" si="54"/>
        <v>Merchant with PPA and Sold Swap ROI</v>
      </c>
      <c r="H389" s="13" cm="1">
        <f t="array" ref="H389">INDEX(Financials!$B$5:$AI$260,FinancialWalk!K389,FinancialWalk!L389)</f>
        <v>0.58194677445835696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MarinusPortlandSnowy</v>
      </c>
      <c r="C390" t="s">
        <v>64</v>
      </c>
      <c r="D390">
        <v>0.5</v>
      </c>
      <c r="E390" t="str">
        <f t="shared" si="58"/>
        <v>Cal-37</v>
      </c>
      <c r="F390" t="s">
        <v>44</v>
      </c>
      <c r="G390" s="105" t="str">
        <f t="shared" si="54"/>
        <v>Merchant with PPA and Sold Swap ROI</v>
      </c>
      <c r="H390" s="13" cm="1">
        <f t="array" ref="H390">INDEX(Financials!$B$5:$AI$260,FinancialWalk!K390,FinancialWalk!L390)</f>
        <v>0.58194677445835696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MarinusPortlandSnowy</v>
      </c>
      <c r="C391" t="s">
        <v>64</v>
      </c>
      <c r="D391">
        <v>0.5</v>
      </c>
      <c r="E391" t="str">
        <f t="shared" si="58"/>
        <v>Cal-37</v>
      </c>
      <c r="F391" t="s">
        <v>44</v>
      </c>
      <c r="G391" s="105" t="str">
        <f t="shared" si="54"/>
        <v>Merchant with PPA and Sold Swap ROI</v>
      </c>
      <c r="H391" s="13" cm="1">
        <f t="array" ref="H391">INDEX(Financials!$B$5:$AI$260,FinancialWalk!K391,FinancialWalk!L391)</f>
        <v>0.58194677445835696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MarinusPortlandSnowy</v>
      </c>
      <c r="C392" t="s">
        <v>64</v>
      </c>
      <c r="D392">
        <v>0.25</v>
      </c>
      <c r="E392" t="str">
        <f t="shared" si="58"/>
        <v>Cal-37</v>
      </c>
      <c r="F392" t="s">
        <v>44</v>
      </c>
      <c r="G392" s="105" t="str">
        <f t="shared" si="54"/>
        <v>Merchant with PPA and Sold Swap ROI</v>
      </c>
      <c r="H392" s="13" cm="1">
        <f t="array" ref="H392">INDEX(Financials!$B$5:$AI$260,FinancialWalk!K392,FinancialWalk!L392)</f>
        <v>0.49836881948794376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MarinusPortlandSnowy</v>
      </c>
      <c r="C393" t="s">
        <v>64</v>
      </c>
      <c r="D393">
        <v>0.25</v>
      </c>
      <c r="E393" t="str">
        <f t="shared" si="58"/>
        <v>Cal-37</v>
      </c>
      <c r="F393" t="s">
        <v>44</v>
      </c>
      <c r="G393" s="105" t="str">
        <f t="shared" si="54"/>
        <v>Merchant with PPA and Sold Swap ROI</v>
      </c>
      <c r="H393" s="13" cm="1">
        <f t="array" ref="H393">INDEX(Financials!$B$5:$AI$260,FinancialWalk!K393,FinancialWalk!L393)</f>
        <v>0.49836881948794376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MarinusPortlandSnowy</v>
      </c>
      <c r="C394" t="s">
        <v>64</v>
      </c>
      <c r="D394">
        <v>0.25</v>
      </c>
      <c r="E394" t="str">
        <f t="shared" si="58"/>
        <v>Cal-37</v>
      </c>
      <c r="F394" t="s">
        <v>44</v>
      </c>
      <c r="G394" s="105" t="str">
        <f t="shared" si="54"/>
        <v>Merchant with PPA and Sold Swap ROI</v>
      </c>
      <c r="H394" s="13" cm="1">
        <f t="array" ref="H394">INDEX(Financials!$B$5:$AI$260,FinancialWalk!K394,FinancialWalk!L394)</f>
        <v>0.49836881948794376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MarinusPortlandSnowy</v>
      </c>
      <c r="C395" t="s">
        <v>64</v>
      </c>
      <c r="D395">
        <v>0.25</v>
      </c>
      <c r="E395" t="str">
        <f t="shared" si="58"/>
        <v>Cal-37</v>
      </c>
      <c r="F395" t="s">
        <v>44</v>
      </c>
      <c r="G395" s="105" t="str">
        <f t="shared" si="54"/>
        <v>Merchant with PPA and Sold Swap ROI</v>
      </c>
      <c r="H395" s="13" cm="1">
        <f t="array" ref="H395">INDEX(Financials!$B$5:$AI$260,FinancialWalk!K395,FinancialWalk!L395)</f>
        <v>0.49836881948794376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MarinusPortlandSnowy</v>
      </c>
      <c r="C396" t="s">
        <v>64</v>
      </c>
      <c r="D396">
        <v>0.05</v>
      </c>
      <c r="E396" t="str">
        <f t="shared" si="58"/>
        <v>Cal-37</v>
      </c>
      <c r="F396" t="s">
        <v>44</v>
      </c>
      <c r="G396" s="105" t="str">
        <f t="shared" si="54"/>
        <v>Merchant with PPA and Sold Swap ROI</v>
      </c>
      <c r="H396" s="13" cm="1">
        <f t="array" ref="H396">INDEX(Financials!$B$5:$AI$260,FinancialWalk!K396,FinancialWalk!L396)</f>
        <v>-0.10360985048763299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MarinusPortlandSnowy</v>
      </c>
      <c r="C397" t="s">
        <v>64</v>
      </c>
      <c r="D397">
        <v>0.05</v>
      </c>
      <c r="E397" t="str">
        <f t="shared" si="58"/>
        <v>Cal-37</v>
      </c>
      <c r="F397" t="s">
        <v>44</v>
      </c>
      <c r="G397" s="105" t="str">
        <f t="shared" si="54"/>
        <v>Merchant with PPA and Sold Swap ROI</v>
      </c>
      <c r="H397" s="13" cm="1">
        <f t="array" ref="H397">INDEX(Financials!$B$5:$AI$260,FinancialWalk!K397,FinancialWalk!L397)</f>
        <v>-0.10360985048763299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MarinusPortlandSnowy</v>
      </c>
      <c r="C398" t="s">
        <v>64</v>
      </c>
      <c r="D398">
        <v>0.05</v>
      </c>
      <c r="E398" t="str">
        <f t="shared" si="58"/>
        <v>Cal-37</v>
      </c>
      <c r="F398" t="s">
        <v>44</v>
      </c>
      <c r="G398" s="105" t="str">
        <f t="shared" si="54"/>
        <v>Merchant with PPA and Sold Swap ROI</v>
      </c>
      <c r="H398" s="13" cm="1">
        <f t="array" ref="H398">INDEX(Financials!$B$5:$AI$260,FinancialWalk!K398,FinancialWalk!L398)</f>
        <v>-0.10360985048763299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MarinusPortlandSnowy</v>
      </c>
      <c r="C399" t="s">
        <v>64</v>
      </c>
      <c r="D399">
        <v>0</v>
      </c>
      <c r="E399" t="str">
        <f t="shared" si="58"/>
        <v>Cal-37</v>
      </c>
      <c r="F399" t="s">
        <v>44</v>
      </c>
      <c r="G399" s="105" t="str">
        <f t="shared" si="54"/>
        <v>Merchant with PPA and Sold Swap ROI</v>
      </c>
      <c r="H399" s="13" cm="1">
        <f t="array" ref="H399">INDEX(Financials!$B$5:$AI$260,FinancialWalk!K399,FinancialWalk!L399)</f>
        <v>-0.74268141511935115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MarinusPortlandSnowy</v>
      </c>
      <c r="C400" t="s">
        <v>64</v>
      </c>
      <c r="D400" t="s">
        <v>24</v>
      </c>
      <c r="E400" t="str">
        <f t="shared" si="58"/>
        <v>Cal-37</v>
      </c>
      <c r="F400" t="s">
        <v>44</v>
      </c>
      <c r="G400" s="105" t="str">
        <f t="shared" si="54"/>
        <v>Merchant with PPA and Sold Swap ROI</v>
      </c>
      <c r="H400" s="13" cm="1">
        <f t="array" ref="H400">INDEX(Financials!$B$5:$AI$260,FinancialWalk!K400,FinancialWalk!L400)</f>
        <v>0.61366576894110858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MarinusPortlandSnowy</v>
      </c>
      <c r="C401" t="s">
        <v>64</v>
      </c>
      <c r="D401">
        <v>1</v>
      </c>
      <c r="E401" t="s">
        <v>18</v>
      </c>
      <c r="F401" t="s">
        <v>34</v>
      </c>
      <c r="G401" s="105" t="s">
        <v>133</v>
      </c>
      <c r="H401" s="20" cm="1">
        <f t="array" ref="H401">INDEX(Financials!$B$5:$AI$260,FinancialWalk!K401,FinancialWalk!L401)</f>
        <v>216286457.53735235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MarinusPortlandSnowy</v>
      </c>
      <c r="C402" t="s">
        <v>64</v>
      </c>
      <c r="D402">
        <v>0.95</v>
      </c>
      <c r="E402" t="str">
        <f>E401</f>
        <v>Cal-37</v>
      </c>
      <c r="F402" t="s">
        <v>34</v>
      </c>
      <c r="G402" s="105" t="s">
        <v>133</v>
      </c>
      <c r="H402" s="20" cm="1">
        <f t="array" ref="H402">INDEX(Financials!$B$5:$AI$260,FinancialWalk!K402,FinancialWalk!L402)</f>
        <v>119411265.92257901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MarinusPortlandSnowy</v>
      </c>
      <c r="C403" t="s">
        <v>64</v>
      </c>
      <c r="D403">
        <v>0.95</v>
      </c>
      <c r="E403" t="str">
        <f t="shared" ref="E403:E422" si="61">E402</f>
        <v>Cal-37</v>
      </c>
      <c r="F403" t="s">
        <v>34</v>
      </c>
      <c r="G403" s="105" t="s">
        <v>133</v>
      </c>
      <c r="H403" s="20" cm="1">
        <f t="array" ref="H403">INDEX(Financials!$B$5:$AI$260,FinancialWalk!K403,FinancialWalk!L403)</f>
        <v>119411265.92257901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MarinusPortlandSnowy</v>
      </c>
      <c r="C404" t="s">
        <v>64</v>
      </c>
      <c r="D404">
        <v>0.95</v>
      </c>
      <c r="E404" t="str">
        <f t="shared" si="61"/>
        <v>Cal-37</v>
      </c>
      <c r="F404" t="s">
        <v>34</v>
      </c>
      <c r="G404" s="105" t="s">
        <v>133</v>
      </c>
      <c r="H404" s="20" cm="1">
        <f t="array" ref="H404">INDEX(Financials!$B$5:$AI$260,FinancialWalk!K404,FinancialWalk!L404)</f>
        <v>119411265.92257901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MarinusPortlandSnowy</v>
      </c>
      <c r="C405" t="s">
        <v>64</v>
      </c>
      <c r="D405">
        <v>0.75</v>
      </c>
      <c r="E405" t="str">
        <f t="shared" si="61"/>
        <v>Cal-37</v>
      </c>
      <c r="F405" t="s">
        <v>34</v>
      </c>
      <c r="G405" s="105" t="s">
        <v>133</v>
      </c>
      <c r="H405" s="20" cm="1">
        <f t="array" ref="H405">INDEX(Financials!$B$5:$AI$260,FinancialWalk!K405,FinancialWalk!L405)</f>
        <v>69438642.30536522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MarinusPortlandSnowy</v>
      </c>
      <c r="C406" t="s">
        <v>64</v>
      </c>
      <c r="D406">
        <v>0.75</v>
      </c>
      <c r="E406" t="str">
        <f t="shared" si="61"/>
        <v>Cal-37</v>
      </c>
      <c r="F406" t="s">
        <v>34</v>
      </c>
      <c r="G406" s="105" t="s">
        <v>133</v>
      </c>
      <c r="H406" s="20" cm="1">
        <f t="array" ref="H406">INDEX(Financials!$B$5:$AI$260,FinancialWalk!K406,FinancialWalk!L406)</f>
        <v>69438642.30536522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MarinusPortlandSnowy</v>
      </c>
      <c r="C407" t="s">
        <v>64</v>
      </c>
      <c r="D407">
        <v>0.75</v>
      </c>
      <c r="E407" t="str">
        <f t="shared" si="61"/>
        <v>Cal-37</v>
      </c>
      <c r="F407" t="s">
        <v>34</v>
      </c>
      <c r="G407" s="105" t="s">
        <v>133</v>
      </c>
      <c r="H407" s="20" cm="1">
        <f t="array" ref="H407">INDEX(Financials!$B$5:$AI$260,FinancialWalk!K407,FinancialWalk!L407)</f>
        <v>69438642.30536522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MarinusPortlandSnowy</v>
      </c>
      <c r="C408" t="s">
        <v>64</v>
      </c>
      <c r="D408">
        <v>0.75</v>
      </c>
      <c r="E408" t="str">
        <f t="shared" si="61"/>
        <v>Cal-37</v>
      </c>
      <c r="F408" t="s">
        <v>34</v>
      </c>
      <c r="G408" s="105" t="s">
        <v>133</v>
      </c>
      <c r="H408" s="20" cm="1">
        <f t="array" ref="H408">INDEX(Financials!$B$5:$AI$260,FinancialWalk!K408,FinancialWalk!L408)</f>
        <v>69438642.30536522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MarinusPortlandSnowy</v>
      </c>
      <c r="C409" t="s">
        <v>64</v>
      </c>
      <c r="D409">
        <v>0.5</v>
      </c>
      <c r="E409" t="str">
        <f t="shared" si="61"/>
        <v>Cal-37</v>
      </c>
      <c r="F409" t="s">
        <v>34</v>
      </c>
      <c r="G409" s="105" t="s">
        <v>133</v>
      </c>
      <c r="H409" s="20" cm="1">
        <f t="array" ref="H409">INDEX(Financials!$B$5:$AI$260,FinancialWalk!K409,FinancialWalk!L409)</f>
        <v>32353970.527179718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MarinusPortlandSnowy</v>
      </c>
      <c r="C410" t="s">
        <v>64</v>
      </c>
      <c r="D410">
        <v>0.5</v>
      </c>
      <c r="E410" t="str">
        <f t="shared" si="61"/>
        <v>Cal-37</v>
      </c>
      <c r="F410" t="s">
        <v>34</v>
      </c>
      <c r="G410" s="105" t="s">
        <v>133</v>
      </c>
      <c r="H410" s="20" cm="1">
        <f t="array" ref="H410">INDEX(Financials!$B$5:$AI$260,FinancialWalk!K410,FinancialWalk!L410)</f>
        <v>32353970.527179718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MarinusPortlandSnowy</v>
      </c>
      <c r="C411" t="s">
        <v>64</v>
      </c>
      <c r="D411">
        <v>0.5</v>
      </c>
      <c r="E411" t="str">
        <f t="shared" si="61"/>
        <v>Cal-37</v>
      </c>
      <c r="F411" t="s">
        <v>34</v>
      </c>
      <c r="G411" s="105" t="s">
        <v>133</v>
      </c>
      <c r="H411" s="20" cm="1">
        <f t="array" ref="H411">INDEX(Financials!$B$5:$AI$260,FinancialWalk!K411,FinancialWalk!L411)</f>
        <v>32353970.527179718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MarinusPortlandSnowy</v>
      </c>
      <c r="C412" t="s">
        <v>64</v>
      </c>
      <c r="D412">
        <v>0.5</v>
      </c>
      <c r="E412" t="str">
        <f t="shared" si="61"/>
        <v>Cal-37</v>
      </c>
      <c r="F412" t="s">
        <v>34</v>
      </c>
      <c r="G412" s="105" t="s">
        <v>133</v>
      </c>
      <c r="H412" s="20" cm="1">
        <f t="array" ref="H412">INDEX(Financials!$B$5:$AI$260,FinancialWalk!K412,FinancialWalk!L412)</f>
        <v>32353970.527179718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MarinusPortlandSnowy</v>
      </c>
      <c r="C413" t="s">
        <v>64</v>
      </c>
      <c r="D413">
        <v>0.5</v>
      </c>
      <c r="E413" t="str">
        <f t="shared" si="61"/>
        <v>Cal-37</v>
      </c>
      <c r="F413" t="s">
        <v>34</v>
      </c>
      <c r="G413" s="105" t="s">
        <v>133</v>
      </c>
      <c r="H413" s="20" cm="1">
        <f t="array" ref="H413">INDEX(Financials!$B$5:$AI$260,FinancialWalk!K413,FinancialWalk!L413)</f>
        <v>32353970.527179718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MarinusPortlandSnowy</v>
      </c>
      <c r="C414" t="s">
        <v>64</v>
      </c>
      <c r="D414">
        <v>0.25</v>
      </c>
      <c r="E414" t="str">
        <f t="shared" si="61"/>
        <v>Cal-37</v>
      </c>
      <c r="F414" t="s">
        <v>34</v>
      </c>
      <c r="G414" s="105" t="s">
        <v>133</v>
      </c>
      <c r="H414" s="20" cm="1">
        <f t="array" ref="H414">INDEX(Financials!$B$5:$AI$260,FinancialWalk!K414,FinancialWalk!L414)</f>
        <v>-3495612.6705460851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MarinusPortlandSnowy</v>
      </c>
      <c r="C415" t="s">
        <v>64</v>
      </c>
      <c r="D415">
        <v>0.25</v>
      </c>
      <c r="E415" t="str">
        <f t="shared" si="61"/>
        <v>Cal-37</v>
      </c>
      <c r="F415" t="s">
        <v>34</v>
      </c>
      <c r="G415" s="105" t="s">
        <v>133</v>
      </c>
      <c r="H415" s="20" cm="1">
        <f t="array" ref="H415">INDEX(Financials!$B$5:$AI$260,FinancialWalk!K415,FinancialWalk!L415)</f>
        <v>-3495612.6705460851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MarinusPortlandSnowy</v>
      </c>
      <c r="C416" t="s">
        <v>64</v>
      </c>
      <c r="D416">
        <v>0.25</v>
      </c>
      <c r="E416" t="str">
        <f t="shared" si="61"/>
        <v>Cal-37</v>
      </c>
      <c r="F416" t="s">
        <v>34</v>
      </c>
      <c r="G416" s="105" t="s">
        <v>133</v>
      </c>
      <c r="H416" s="20" cm="1">
        <f t="array" ref="H416">INDEX(Financials!$B$5:$AI$260,FinancialWalk!K416,FinancialWalk!L416)</f>
        <v>-3495612.6705460851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MarinusPortlandSnowy</v>
      </c>
      <c r="C417" t="s">
        <v>64</v>
      </c>
      <c r="D417">
        <v>0.25</v>
      </c>
      <c r="E417" t="str">
        <f t="shared" si="61"/>
        <v>Cal-37</v>
      </c>
      <c r="F417" t="s">
        <v>34</v>
      </c>
      <c r="G417" s="105" t="s">
        <v>133</v>
      </c>
      <c r="H417" s="20" cm="1">
        <f t="array" ref="H417">INDEX(Financials!$B$5:$AI$260,FinancialWalk!K417,FinancialWalk!L417)</f>
        <v>-3495612.6705460851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MarinusPortlandSnowy</v>
      </c>
      <c r="C418" t="s">
        <v>64</v>
      </c>
      <c r="D418">
        <v>0.05</v>
      </c>
      <c r="E418" t="str">
        <f t="shared" si="61"/>
        <v>Cal-37</v>
      </c>
      <c r="F418" t="s">
        <v>34</v>
      </c>
      <c r="G418" s="105" t="s">
        <v>133</v>
      </c>
      <c r="H418" s="20" cm="1">
        <f t="array" ref="H418">INDEX(Financials!$B$5:$AI$260,FinancialWalk!K418,FinancialWalk!L418)</f>
        <v>-46511494.601894036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MarinusPortlandSnowy</v>
      </c>
      <c r="C419" t="s">
        <v>64</v>
      </c>
      <c r="D419">
        <v>0.05</v>
      </c>
      <c r="E419" t="str">
        <f t="shared" si="61"/>
        <v>Cal-37</v>
      </c>
      <c r="F419" t="s">
        <v>34</v>
      </c>
      <c r="G419" s="105" t="s">
        <v>133</v>
      </c>
      <c r="H419" s="20" cm="1">
        <f t="array" ref="H419">INDEX(Financials!$B$5:$AI$260,FinancialWalk!K419,FinancialWalk!L419)</f>
        <v>-46511494.601894036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MarinusPortlandSnowy</v>
      </c>
      <c r="C420" t="s">
        <v>64</v>
      </c>
      <c r="D420">
        <v>0.05</v>
      </c>
      <c r="E420" t="str">
        <f t="shared" si="61"/>
        <v>Cal-37</v>
      </c>
      <c r="F420" t="s">
        <v>34</v>
      </c>
      <c r="G420" s="105" t="s">
        <v>133</v>
      </c>
      <c r="H420" s="20" cm="1">
        <f t="array" ref="H420">INDEX(Financials!$B$5:$AI$260,FinancialWalk!K420,FinancialWalk!L420)</f>
        <v>-46511494.601894036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MarinusPortlandSnowy</v>
      </c>
      <c r="C421" t="s">
        <v>64</v>
      </c>
      <c r="D421">
        <v>0</v>
      </c>
      <c r="E421" t="str">
        <f t="shared" si="61"/>
        <v>Cal-37</v>
      </c>
      <c r="F421" t="s">
        <v>34</v>
      </c>
      <c r="G421" s="105" t="s">
        <v>133</v>
      </c>
      <c r="H421" s="20" cm="1">
        <f t="array" ref="H421">INDEX(Financials!$B$5:$AI$260,FinancialWalk!K421,FinancialWalk!L421)</f>
        <v>-92212513.551687226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MarinusPortlandSnowy</v>
      </c>
      <c r="C422" t="s">
        <v>64</v>
      </c>
      <c r="D422" t="s">
        <v>24</v>
      </c>
      <c r="E422" t="str">
        <f t="shared" si="61"/>
        <v>Cal-37</v>
      </c>
      <c r="F422" t="s">
        <v>34</v>
      </c>
      <c r="G422" s="105" t="s">
        <v>133</v>
      </c>
      <c r="H422" s="20" cm="1">
        <f t="array" ref="H422">INDEX(Financials!$B$5:$AI$260,FinancialWalk!K422,FinancialWalk!L422)</f>
        <v>33817806.934226841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MarinusPortlandSnowy</v>
      </c>
      <c r="C423" t="s">
        <v>64</v>
      </c>
      <c r="D423">
        <v>1</v>
      </c>
      <c r="E423" t="s">
        <v>18</v>
      </c>
      <c r="F423" t="s">
        <v>44</v>
      </c>
      <c r="G423" s="105" t="s">
        <v>133</v>
      </c>
      <c r="H423" s="20" cm="1">
        <f t="array" ref="H423">INDEX(Financials!$B$5:$AI$260,FinancialWalk!K423,FinancialWalk!L423)</f>
        <v>216286457.53735235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MarinusPortlandSnowy</v>
      </c>
      <c r="C424" t="s">
        <v>64</v>
      </c>
      <c r="D424">
        <v>0.95</v>
      </c>
      <c r="E424" t="str">
        <f>E423</f>
        <v>Cal-37</v>
      </c>
      <c r="F424" t="s">
        <v>44</v>
      </c>
      <c r="G424" s="105" t="s">
        <v>133</v>
      </c>
      <c r="H424" s="20" cm="1">
        <f t="array" ref="H424">INDEX(Financials!$B$5:$AI$260,FinancialWalk!K424,FinancialWalk!L424)</f>
        <v>119411265.92257901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MarinusPortlandSnowy</v>
      </c>
      <c r="C425" t="s">
        <v>64</v>
      </c>
      <c r="D425">
        <v>0.95</v>
      </c>
      <c r="E425" t="str">
        <f t="shared" ref="E425:E444" si="63">E424</f>
        <v>Cal-37</v>
      </c>
      <c r="F425" t="s">
        <v>44</v>
      </c>
      <c r="G425" s="105" t="s">
        <v>133</v>
      </c>
      <c r="H425" s="20" cm="1">
        <f t="array" ref="H425">INDEX(Financials!$B$5:$AI$260,FinancialWalk!K425,FinancialWalk!L425)</f>
        <v>119411265.92257901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MarinusPortlandSnowy</v>
      </c>
      <c r="C426" t="s">
        <v>64</v>
      </c>
      <c r="D426">
        <v>0.95</v>
      </c>
      <c r="E426" t="str">
        <f t="shared" si="63"/>
        <v>Cal-37</v>
      </c>
      <c r="F426" t="s">
        <v>44</v>
      </c>
      <c r="G426" s="105" t="s">
        <v>133</v>
      </c>
      <c r="H426" s="20" cm="1">
        <f t="array" ref="H426">INDEX(Financials!$B$5:$AI$260,FinancialWalk!K426,FinancialWalk!L426)</f>
        <v>119411265.92257901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MarinusPortlandSnowy</v>
      </c>
      <c r="C427" t="s">
        <v>64</v>
      </c>
      <c r="D427">
        <v>0.75</v>
      </c>
      <c r="E427" t="str">
        <f t="shared" si="63"/>
        <v>Cal-37</v>
      </c>
      <c r="F427" t="s">
        <v>44</v>
      </c>
      <c r="G427" s="105" t="s">
        <v>133</v>
      </c>
      <c r="H427" s="20" cm="1">
        <f t="array" ref="H427">INDEX(Financials!$B$5:$AI$260,FinancialWalk!K427,FinancialWalk!L427)</f>
        <v>69438642.30536522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MarinusPortlandSnowy</v>
      </c>
      <c r="C428" t="s">
        <v>64</v>
      </c>
      <c r="D428">
        <v>0.75</v>
      </c>
      <c r="E428" t="str">
        <f t="shared" si="63"/>
        <v>Cal-37</v>
      </c>
      <c r="F428" t="s">
        <v>44</v>
      </c>
      <c r="G428" s="105" t="s">
        <v>133</v>
      </c>
      <c r="H428" s="20" cm="1">
        <f t="array" ref="H428">INDEX(Financials!$B$5:$AI$260,FinancialWalk!K428,FinancialWalk!L428)</f>
        <v>69438642.30536522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MarinusPortlandSnowy</v>
      </c>
      <c r="C429" t="s">
        <v>64</v>
      </c>
      <c r="D429">
        <v>0.75</v>
      </c>
      <c r="E429" t="str">
        <f t="shared" si="63"/>
        <v>Cal-37</v>
      </c>
      <c r="F429" t="s">
        <v>44</v>
      </c>
      <c r="G429" s="105" t="s">
        <v>133</v>
      </c>
      <c r="H429" s="20" cm="1">
        <f t="array" ref="H429">INDEX(Financials!$B$5:$AI$260,FinancialWalk!K429,FinancialWalk!L429)</f>
        <v>69438642.30536522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MarinusPortlandSnowy</v>
      </c>
      <c r="C430" t="s">
        <v>64</v>
      </c>
      <c r="D430">
        <v>0.75</v>
      </c>
      <c r="E430" t="str">
        <f t="shared" si="63"/>
        <v>Cal-37</v>
      </c>
      <c r="F430" t="s">
        <v>44</v>
      </c>
      <c r="G430" s="105" t="s">
        <v>133</v>
      </c>
      <c r="H430" s="20" cm="1">
        <f t="array" ref="H430">INDEX(Financials!$B$5:$AI$260,FinancialWalk!K430,FinancialWalk!L430)</f>
        <v>69438642.30536522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MarinusPortlandSnowy</v>
      </c>
      <c r="C431" t="s">
        <v>64</v>
      </c>
      <c r="D431">
        <v>0.5</v>
      </c>
      <c r="E431" t="str">
        <f t="shared" si="63"/>
        <v>Cal-37</v>
      </c>
      <c r="F431" t="s">
        <v>44</v>
      </c>
      <c r="G431" s="105" t="s">
        <v>133</v>
      </c>
      <c r="H431" s="20" cm="1">
        <f t="array" ref="H431">INDEX(Financials!$B$5:$AI$260,FinancialWalk!K431,FinancialWalk!L431)</f>
        <v>32353970.527179718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MarinusPortlandSnowy</v>
      </c>
      <c r="C432" t="s">
        <v>64</v>
      </c>
      <c r="D432">
        <v>0.5</v>
      </c>
      <c r="E432" t="str">
        <f t="shared" si="63"/>
        <v>Cal-37</v>
      </c>
      <c r="F432" t="s">
        <v>44</v>
      </c>
      <c r="G432" s="105" t="s">
        <v>133</v>
      </c>
      <c r="H432" s="20" cm="1">
        <f t="array" ref="H432">INDEX(Financials!$B$5:$AI$260,FinancialWalk!K432,FinancialWalk!L432)</f>
        <v>32353970.527179718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MarinusPortlandSnowy</v>
      </c>
      <c r="C433" t="s">
        <v>64</v>
      </c>
      <c r="D433">
        <v>0.5</v>
      </c>
      <c r="E433" t="str">
        <f t="shared" si="63"/>
        <v>Cal-37</v>
      </c>
      <c r="F433" t="s">
        <v>44</v>
      </c>
      <c r="G433" s="105" t="s">
        <v>133</v>
      </c>
      <c r="H433" s="20" cm="1">
        <f t="array" ref="H433">INDEX(Financials!$B$5:$AI$260,FinancialWalk!K433,FinancialWalk!L433)</f>
        <v>32353970.527179718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MarinusPortlandSnowy</v>
      </c>
      <c r="C434" t="s">
        <v>64</v>
      </c>
      <c r="D434">
        <v>0.5</v>
      </c>
      <c r="E434" t="str">
        <f t="shared" si="63"/>
        <v>Cal-37</v>
      </c>
      <c r="F434" t="s">
        <v>44</v>
      </c>
      <c r="G434" s="105" t="s">
        <v>133</v>
      </c>
      <c r="H434" s="20" cm="1">
        <f t="array" ref="H434">INDEX(Financials!$B$5:$AI$260,FinancialWalk!K434,FinancialWalk!L434)</f>
        <v>32353970.527179718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MarinusPortlandSnowy</v>
      </c>
      <c r="C435" t="s">
        <v>64</v>
      </c>
      <c r="D435">
        <v>0.5</v>
      </c>
      <c r="E435" t="str">
        <f t="shared" si="63"/>
        <v>Cal-37</v>
      </c>
      <c r="F435" t="s">
        <v>44</v>
      </c>
      <c r="G435" s="105" t="s">
        <v>133</v>
      </c>
      <c r="H435" s="20" cm="1">
        <f t="array" ref="H435">INDEX(Financials!$B$5:$AI$260,FinancialWalk!K435,FinancialWalk!L435)</f>
        <v>32353970.527179718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MarinusPortlandSnowy</v>
      </c>
      <c r="C436" t="s">
        <v>64</v>
      </c>
      <c r="D436">
        <v>0.25</v>
      </c>
      <c r="E436" t="str">
        <f t="shared" si="63"/>
        <v>Cal-37</v>
      </c>
      <c r="F436" t="s">
        <v>44</v>
      </c>
      <c r="G436" s="105" t="s">
        <v>133</v>
      </c>
      <c r="H436" s="20" cm="1">
        <f t="array" ref="H436">INDEX(Financials!$B$5:$AI$260,FinancialWalk!K436,FinancialWalk!L436)</f>
        <v>-3495612.6705460851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MarinusPortlandSnowy</v>
      </c>
      <c r="C437" t="s">
        <v>64</v>
      </c>
      <c r="D437">
        <v>0.25</v>
      </c>
      <c r="E437" t="str">
        <f t="shared" si="63"/>
        <v>Cal-37</v>
      </c>
      <c r="F437" t="s">
        <v>44</v>
      </c>
      <c r="G437" s="105" t="s">
        <v>133</v>
      </c>
      <c r="H437" s="20" cm="1">
        <f t="array" ref="H437">INDEX(Financials!$B$5:$AI$260,FinancialWalk!K437,FinancialWalk!L437)</f>
        <v>-3495612.6705460851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MarinusPortlandSnowy</v>
      </c>
      <c r="C438" t="s">
        <v>64</v>
      </c>
      <c r="D438">
        <v>0.25</v>
      </c>
      <c r="E438" t="str">
        <f t="shared" si="63"/>
        <v>Cal-37</v>
      </c>
      <c r="F438" t="s">
        <v>44</v>
      </c>
      <c r="G438" s="105" t="s">
        <v>133</v>
      </c>
      <c r="H438" s="20" cm="1">
        <f t="array" ref="H438">INDEX(Financials!$B$5:$AI$260,FinancialWalk!K438,FinancialWalk!L438)</f>
        <v>-3495612.6705460851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MarinusPortlandSnowy</v>
      </c>
      <c r="C439" t="s">
        <v>64</v>
      </c>
      <c r="D439">
        <v>0.25</v>
      </c>
      <c r="E439" t="str">
        <f t="shared" si="63"/>
        <v>Cal-37</v>
      </c>
      <c r="F439" t="s">
        <v>44</v>
      </c>
      <c r="G439" s="105" t="s">
        <v>133</v>
      </c>
      <c r="H439" s="20" cm="1">
        <f t="array" ref="H439">INDEX(Financials!$B$5:$AI$260,FinancialWalk!K439,FinancialWalk!L439)</f>
        <v>-3495612.6705460851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MarinusPortlandSnowy</v>
      </c>
      <c r="C440" t="s">
        <v>64</v>
      </c>
      <c r="D440">
        <v>0.05</v>
      </c>
      <c r="E440" t="str">
        <f t="shared" si="63"/>
        <v>Cal-37</v>
      </c>
      <c r="F440" t="s">
        <v>44</v>
      </c>
      <c r="G440" s="105" t="s">
        <v>133</v>
      </c>
      <c r="H440" s="20" cm="1">
        <f t="array" ref="H440">INDEX(Financials!$B$5:$AI$260,FinancialWalk!K440,FinancialWalk!L440)</f>
        <v>-46511494.601894036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MarinusPortlandSnowy</v>
      </c>
      <c r="C441" t="s">
        <v>64</v>
      </c>
      <c r="D441">
        <v>0.05</v>
      </c>
      <c r="E441" t="str">
        <f t="shared" si="63"/>
        <v>Cal-37</v>
      </c>
      <c r="F441" t="s">
        <v>44</v>
      </c>
      <c r="G441" s="105" t="s">
        <v>133</v>
      </c>
      <c r="H441" s="20" cm="1">
        <f t="array" ref="H441">INDEX(Financials!$B$5:$AI$260,FinancialWalk!K441,FinancialWalk!L441)</f>
        <v>-46511494.601894036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MarinusPortlandSnowy</v>
      </c>
      <c r="C442" t="s">
        <v>64</v>
      </c>
      <c r="D442">
        <v>0.05</v>
      </c>
      <c r="E442" t="str">
        <f t="shared" si="63"/>
        <v>Cal-37</v>
      </c>
      <c r="F442" t="s">
        <v>44</v>
      </c>
      <c r="G442" s="105" t="s">
        <v>133</v>
      </c>
      <c r="H442" s="20" cm="1">
        <f t="array" ref="H442">INDEX(Financials!$B$5:$AI$260,FinancialWalk!K442,FinancialWalk!L442)</f>
        <v>-46511494.601894036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MarinusPortlandSnowy</v>
      </c>
      <c r="C443" t="s">
        <v>64</v>
      </c>
      <c r="D443">
        <v>0</v>
      </c>
      <c r="E443" t="str">
        <f t="shared" si="63"/>
        <v>Cal-37</v>
      </c>
      <c r="F443" t="s">
        <v>44</v>
      </c>
      <c r="G443" s="105" t="s">
        <v>133</v>
      </c>
      <c r="H443" s="20" cm="1">
        <f t="array" ref="H443">INDEX(Financials!$B$5:$AI$260,FinancialWalk!K443,FinancialWalk!L443)</f>
        <v>-88791531.270591676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MarinusPortlandSnowy</v>
      </c>
      <c r="C444" t="s">
        <v>64</v>
      </c>
      <c r="D444" t="s">
        <v>24</v>
      </c>
      <c r="E444" t="str">
        <f t="shared" si="63"/>
        <v>Cal-37</v>
      </c>
      <c r="F444" t="s">
        <v>44</v>
      </c>
      <c r="G444" s="105" t="s">
        <v>133</v>
      </c>
      <c r="H444" s="20" cm="1">
        <f t="array" ref="H444">INDEX(Financials!$B$5:$AI$260,FinancialWalk!K444,FinancialWalk!L444)</f>
        <v>33817806.934226841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MarinusPortlandSnowy</v>
      </c>
      <c r="C445" t="s">
        <v>64</v>
      </c>
      <c r="D445">
        <v>1</v>
      </c>
      <c r="E445" t="s">
        <v>18</v>
      </c>
      <c r="F445" t="s">
        <v>34</v>
      </c>
      <c r="G445" s="105" t="s">
        <v>134</v>
      </c>
      <c r="H445" s="20" cm="1">
        <f t="array" ref="H445">INDEX(Financials!$B$5:$AI$260,FinancialWalk!K445,FinancialWalk!L445)</f>
        <v>216286457.53735235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MarinusPortlandSnowy</v>
      </c>
      <c r="C446" t="s">
        <v>64</v>
      </c>
      <c r="D446">
        <v>0.95</v>
      </c>
      <c r="E446" t="str">
        <f>E445</f>
        <v>Cal-37</v>
      </c>
      <c r="F446" t="s">
        <v>34</v>
      </c>
      <c r="G446" s="105" t="s">
        <v>134</v>
      </c>
      <c r="H446" s="20" cm="1">
        <f t="array" ref="H446">INDEX(Financials!$B$5:$AI$260,FinancialWalk!K446,FinancialWalk!L446)</f>
        <v>119411265.92257901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MarinusPortlandSnowy</v>
      </c>
      <c r="C447" t="s">
        <v>64</v>
      </c>
      <c r="D447">
        <v>0.95</v>
      </c>
      <c r="E447" t="str">
        <f t="shared" ref="E447:E466" si="65">E446</f>
        <v>Cal-37</v>
      </c>
      <c r="F447" t="s">
        <v>34</v>
      </c>
      <c r="G447" s="105" t="s">
        <v>134</v>
      </c>
      <c r="H447" s="20" cm="1">
        <f t="array" ref="H447">INDEX(Financials!$B$5:$AI$260,FinancialWalk!K447,FinancialWalk!L447)</f>
        <v>119411265.92257901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MarinusPortlandSnowy</v>
      </c>
      <c r="C448" t="s">
        <v>64</v>
      </c>
      <c r="D448">
        <v>0.95</v>
      </c>
      <c r="E448" t="str">
        <f t="shared" si="65"/>
        <v>Cal-37</v>
      </c>
      <c r="F448" t="s">
        <v>34</v>
      </c>
      <c r="G448" s="105" t="s">
        <v>134</v>
      </c>
      <c r="H448" s="20" cm="1">
        <f t="array" ref="H448">INDEX(Financials!$B$5:$AI$260,FinancialWalk!K448,FinancialWalk!L448)</f>
        <v>119411265.92257901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MarinusPortlandSnowy</v>
      </c>
      <c r="C449" t="s">
        <v>64</v>
      </c>
      <c r="D449">
        <v>0.75</v>
      </c>
      <c r="E449" t="str">
        <f t="shared" si="65"/>
        <v>Cal-37</v>
      </c>
      <c r="F449" t="s">
        <v>34</v>
      </c>
      <c r="G449" s="105" t="s">
        <v>134</v>
      </c>
      <c r="H449" s="20" cm="1">
        <f t="array" ref="H449">INDEX(Financials!$B$5:$AI$260,FinancialWalk!K449,FinancialWalk!L449)</f>
        <v>69438642.30536522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MarinusPortlandSnowy</v>
      </c>
      <c r="C450" t="s">
        <v>64</v>
      </c>
      <c r="D450">
        <v>0.75</v>
      </c>
      <c r="E450" t="str">
        <f t="shared" si="65"/>
        <v>Cal-37</v>
      </c>
      <c r="F450" t="s">
        <v>34</v>
      </c>
      <c r="G450" s="105" t="s">
        <v>134</v>
      </c>
      <c r="H450" s="20" cm="1">
        <f t="array" ref="H450">INDEX(Financials!$B$5:$AI$260,FinancialWalk!K450,FinancialWalk!L450)</f>
        <v>69438642.30536522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MarinusPortlandSnowy</v>
      </c>
      <c r="C451" t="s">
        <v>64</v>
      </c>
      <c r="D451">
        <v>0.75</v>
      </c>
      <c r="E451" t="str">
        <f t="shared" si="65"/>
        <v>Cal-37</v>
      </c>
      <c r="F451" t="s">
        <v>34</v>
      </c>
      <c r="G451" s="105" t="s">
        <v>134</v>
      </c>
      <c r="H451" s="20" cm="1">
        <f t="array" ref="H451">INDEX(Financials!$B$5:$AI$260,FinancialWalk!K451,FinancialWalk!L451)</f>
        <v>69438642.30536522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MarinusPortlandSnowy</v>
      </c>
      <c r="C452" t="s">
        <v>64</v>
      </c>
      <c r="D452">
        <v>0.75</v>
      </c>
      <c r="E452" t="str">
        <f t="shared" si="65"/>
        <v>Cal-37</v>
      </c>
      <c r="F452" t="s">
        <v>34</v>
      </c>
      <c r="G452" s="105" t="s">
        <v>134</v>
      </c>
      <c r="H452" s="20" cm="1">
        <f t="array" ref="H452">INDEX(Financials!$B$5:$AI$260,FinancialWalk!K452,FinancialWalk!L452)</f>
        <v>69438642.30536522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MarinusPortlandSnowy</v>
      </c>
      <c r="C453" t="s">
        <v>64</v>
      </c>
      <c r="D453">
        <v>0.5</v>
      </c>
      <c r="E453" t="str">
        <f t="shared" si="65"/>
        <v>Cal-37</v>
      </c>
      <c r="F453" t="s">
        <v>34</v>
      </c>
      <c r="G453" s="105" t="s">
        <v>134</v>
      </c>
      <c r="H453" s="20" cm="1">
        <f t="array" ref="H453">INDEX(Financials!$B$5:$AI$260,FinancialWalk!K453,FinancialWalk!L453)</f>
        <v>32353970.527179718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MarinusPortlandSnowy</v>
      </c>
      <c r="C454" t="s">
        <v>64</v>
      </c>
      <c r="D454">
        <v>0.5</v>
      </c>
      <c r="E454" t="str">
        <f t="shared" si="65"/>
        <v>Cal-37</v>
      </c>
      <c r="F454" t="s">
        <v>34</v>
      </c>
      <c r="G454" s="105" t="s">
        <v>134</v>
      </c>
      <c r="H454" s="20" cm="1">
        <f t="array" ref="H454">INDEX(Financials!$B$5:$AI$260,FinancialWalk!K454,FinancialWalk!L454)</f>
        <v>32353970.527179718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MarinusPortlandSnowy</v>
      </c>
      <c r="C455" t="s">
        <v>64</v>
      </c>
      <c r="D455">
        <v>0.5</v>
      </c>
      <c r="E455" t="str">
        <f t="shared" si="65"/>
        <v>Cal-37</v>
      </c>
      <c r="F455" t="s">
        <v>34</v>
      </c>
      <c r="G455" s="105" t="s">
        <v>134</v>
      </c>
      <c r="H455" s="20" cm="1">
        <f t="array" ref="H455">INDEX(Financials!$B$5:$AI$260,FinancialWalk!K455,FinancialWalk!L455)</f>
        <v>32353970.527179718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MarinusPortlandSnowy</v>
      </c>
      <c r="C456" t="s">
        <v>64</v>
      </c>
      <c r="D456">
        <v>0.5</v>
      </c>
      <c r="E456" t="str">
        <f t="shared" si="65"/>
        <v>Cal-37</v>
      </c>
      <c r="F456" t="s">
        <v>34</v>
      </c>
      <c r="G456" s="105" t="s">
        <v>134</v>
      </c>
      <c r="H456" s="20" cm="1">
        <f t="array" ref="H456">INDEX(Financials!$B$5:$AI$260,FinancialWalk!K456,FinancialWalk!L456)</f>
        <v>32353970.527179718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MarinusPortlandSnowy</v>
      </c>
      <c r="C457" t="s">
        <v>64</v>
      </c>
      <c r="D457">
        <v>0.5</v>
      </c>
      <c r="E457" t="str">
        <f t="shared" si="65"/>
        <v>Cal-37</v>
      </c>
      <c r="F457" t="s">
        <v>34</v>
      </c>
      <c r="G457" s="105" t="s">
        <v>134</v>
      </c>
      <c r="H457" s="20" cm="1">
        <f t="array" ref="H457">INDEX(Financials!$B$5:$AI$260,FinancialWalk!K457,FinancialWalk!L457)</f>
        <v>32353970.527179718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MarinusPortlandSnowy</v>
      </c>
      <c r="C458" t="s">
        <v>64</v>
      </c>
      <c r="D458">
        <v>0.25</v>
      </c>
      <c r="E458" t="str">
        <f t="shared" si="65"/>
        <v>Cal-37</v>
      </c>
      <c r="F458" t="s">
        <v>34</v>
      </c>
      <c r="G458" s="105" t="s">
        <v>134</v>
      </c>
      <c r="H458" s="20" cm="1">
        <f t="array" ref="H458">INDEX(Financials!$B$5:$AI$260,FinancialWalk!K458,FinancialWalk!L458)</f>
        <v>-3495612.6705460851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MarinusPortlandSnowy</v>
      </c>
      <c r="C459" t="s">
        <v>64</v>
      </c>
      <c r="D459">
        <v>0.25</v>
      </c>
      <c r="E459" t="str">
        <f t="shared" si="65"/>
        <v>Cal-37</v>
      </c>
      <c r="F459" t="s">
        <v>34</v>
      </c>
      <c r="G459" s="105" t="s">
        <v>134</v>
      </c>
      <c r="H459" s="20" cm="1">
        <f t="array" ref="H459">INDEX(Financials!$B$5:$AI$260,FinancialWalk!K459,FinancialWalk!L459)</f>
        <v>-3495612.6705460851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MarinusPortlandSnowy</v>
      </c>
      <c r="C460" t="s">
        <v>64</v>
      </c>
      <c r="D460">
        <v>0.25</v>
      </c>
      <c r="E460" t="str">
        <f t="shared" si="65"/>
        <v>Cal-37</v>
      </c>
      <c r="F460" t="s">
        <v>34</v>
      </c>
      <c r="G460" s="105" t="s">
        <v>134</v>
      </c>
      <c r="H460" s="20" cm="1">
        <f t="array" ref="H460">INDEX(Financials!$B$5:$AI$260,FinancialWalk!K460,FinancialWalk!L460)</f>
        <v>-3495612.6705460851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MarinusPortlandSnowy</v>
      </c>
      <c r="C461" t="s">
        <v>64</v>
      </c>
      <c r="D461">
        <v>0.25</v>
      </c>
      <c r="E461" t="str">
        <f t="shared" si="65"/>
        <v>Cal-37</v>
      </c>
      <c r="F461" t="s">
        <v>34</v>
      </c>
      <c r="G461" s="105" t="s">
        <v>134</v>
      </c>
      <c r="H461" s="20" cm="1">
        <f t="array" ref="H461">INDEX(Financials!$B$5:$AI$260,FinancialWalk!K461,FinancialWalk!L461)</f>
        <v>-3495612.6705460851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MarinusPortlandSnowy</v>
      </c>
      <c r="C462" t="s">
        <v>64</v>
      </c>
      <c r="D462">
        <v>0.05</v>
      </c>
      <c r="E462" t="str">
        <f t="shared" si="65"/>
        <v>Cal-37</v>
      </c>
      <c r="F462" t="s">
        <v>34</v>
      </c>
      <c r="G462" s="105" t="s">
        <v>134</v>
      </c>
      <c r="H462" s="20" cm="1">
        <f t="array" ref="H462">INDEX(Financials!$B$5:$AI$260,FinancialWalk!K462,FinancialWalk!L462)</f>
        <v>-46511494.601894036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MarinusPortlandSnowy</v>
      </c>
      <c r="C463" t="s">
        <v>64</v>
      </c>
      <c r="D463">
        <v>0.05</v>
      </c>
      <c r="E463" t="str">
        <f t="shared" si="65"/>
        <v>Cal-37</v>
      </c>
      <c r="F463" t="s">
        <v>34</v>
      </c>
      <c r="G463" s="105" t="s">
        <v>134</v>
      </c>
      <c r="H463" s="20" cm="1">
        <f t="array" ref="H463">INDEX(Financials!$B$5:$AI$260,FinancialWalk!K463,FinancialWalk!L463)</f>
        <v>-46511494.601894036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MarinusPortlandSnowy</v>
      </c>
      <c r="C464" t="s">
        <v>64</v>
      </c>
      <c r="D464">
        <v>0.05</v>
      </c>
      <c r="E464" t="str">
        <f t="shared" si="65"/>
        <v>Cal-37</v>
      </c>
      <c r="F464" t="s">
        <v>34</v>
      </c>
      <c r="G464" s="105" t="s">
        <v>134</v>
      </c>
      <c r="H464" s="20" cm="1">
        <f t="array" ref="H464">INDEX(Financials!$B$5:$AI$260,FinancialWalk!K464,FinancialWalk!L464)</f>
        <v>-46511494.601894036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MarinusPortlandSnowy</v>
      </c>
      <c r="C465" t="s">
        <v>64</v>
      </c>
      <c r="D465">
        <v>0</v>
      </c>
      <c r="E465" t="str">
        <f t="shared" si="65"/>
        <v>Cal-37</v>
      </c>
      <c r="F465" t="s">
        <v>34</v>
      </c>
      <c r="G465" s="105" t="s">
        <v>134</v>
      </c>
      <c r="H465" s="20" cm="1">
        <f t="array" ref="H465">INDEX(Financials!$B$5:$AI$260,FinancialWalk!K465,FinancialWalk!L465)</f>
        <v>-92212513.551687226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MarinusPortlandSnowy</v>
      </c>
      <c r="C466" t="s">
        <v>64</v>
      </c>
      <c r="D466" t="s">
        <v>24</v>
      </c>
      <c r="E466" t="str">
        <f t="shared" si="65"/>
        <v>Cal-37</v>
      </c>
      <c r="F466" t="s">
        <v>34</v>
      </c>
      <c r="G466" s="105" t="s">
        <v>134</v>
      </c>
      <c r="H466" s="20" cm="1">
        <f t="array" ref="H466">INDEX(Financials!$B$5:$AI$260,FinancialWalk!K466,FinancialWalk!L466)</f>
        <v>33817806.934226841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MarinusPortlandSnowy</v>
      </c>
      <c r="C467" t="s">
        <v>64</v>
      </c>
      <c r="D467">
        <v>1</v>
      </c>
      <c r="E467" t="s">
        <v>18</v>
      </c>
      <c r="F467" t="s">
        <v>44</v>
      </c>
      <c r="G467" s="105" t="s">
        <v>134</v>
      </c>
      <c r="H467" s="20" cm="1">
        <f t="array" ref="H467">INDEX(Financials!$B$5:$AI$260,FinancialWalk!K467,FinancialWalk!L467)</f>
        <v>216286457.53735235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MarinusPortlandSnowy</v>
      </c>
      <c r="C468" t="s">
        <v>64</v>
      </c>
      <c r="D468">
        <v>0.95</v>
      </c>
      <c r="E468" t="str">
        <f>E467</f>
        <v>Cal-37</v>
      </c>
      <c r="F468" t="s">
        <v>44</v>
      </c>
      <c r="G468" s="105" t="s">
        <v>134</v>
      </c>
      <c r="H468" s="20" cm="1">
        <f t="array" ref="H468">INDEX(Financials!$B$5:$AI$260,FinancialWalk!K468,FinancialWalk!L468)</f>
        <v>119411265.92257901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MarinusPortlandSnowy</v>
      </c>
      <c r="C469" t="s">
        <v>64</v>
      </c>
      <c r="D469">
        <v>0.95</v>
      </c>
      <c r="E469" t="str">
        <f t="shared" ref="E469:E488" si="68">E468</f>
        <v>Cal-37</v>
      </c>
      <c r="F469" t="s">
        <v>44</v>
      </c>
      <c r="G469" s="105" t="s">
        <v>134</v>
      </c>
      <c r="H469" s="20" cm="1">
        <f t="array" ref="H469">INDEX(Financials!$B$5:$AI$260,FinancialWalk!K469,FinancialWalk!L469)</f>
        <v>119411265.92257901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MarinusPortlandSnowy</v>
      </c>
      <c r="C470" t="s">
        <v>64</v>
      </c>
      <c r="D470">
        <v>0.95</v>
      </c>
      <c r="E470" t="str">
        <f t="shared" si="68"/>
        <v>Cal-37</v>
      </c>
      <c r="F470" t="s">
        <v>44</v>
      </c>
      <c r="G470" s="105" t="s">
        <v>134</v>
      </c>
      <c r="H470" s="20" cm="1">
        <f t="array" ref="H470">INDEX(Financials!$B$5:$AI$260,FinancialWalk!K470,FinancialWalk!L470)</f>
        <v>119411265.92257901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MarinusPortlandSnowy</v>
      </c>
      <c r="C471" t="s">
        <v>64</v>
      </c>
      <c r="D471">
        <v>0.75</v>
      </c>
      <c r="E471" t="str">
        <f t="shared" si="68"/>
        <v>Cal-37</v>
      </c>
      <c r="F471" t="s">
        <v>44</v>
      </c>
      <c r="G471" s="105" t="s">
        <v>134</v>
      </c>
      <c r="H471" s="20" cm="1">
        <f t="array" ref="H471">INDEX(Financials!$B$5:$AI$260,FinancialWalk!K471,FinancialWalk!L471)</f>
        <v>69438642.30536522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MarinusPortlandSnowy</v>
      </c>
      <c r="C472" t="s">
        <v>64</v>
      </c>
      <c r="D472">
        <v>0.75</v>
      </c>
      <c r="E472" t="str">
        <f t="shared" si="68"/>
        <v>Cal-37</v>
      </c>
      <c r="F472" t="s">
        <v>44</v>
      </c>
      <c r="G472" s="105" t="s">
        <v>134</v>
      </c>
      <c r="H472" s="20" cm="1">
        <f t="array" ref="H472">INDEX(Financials!$B$5:$AI$260,FinancialWalk!K472,FinancialWalk!L472)</f>
        <v>69438642.30536522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MarinusPortlandSnowy</v>
      </c>
      <c r="C473" t="s">
        <v>64</v>
      </c>
      <c r="D473">
        <v>0.75</v>
      </c>
      <c r="E473" t="str">
        <f t="shared" si="68"/>
        <v>Cal-37</v>
      </c>
      <c r="F473" t="s">
        <v>44</v>
      </c>
      <c r="G473" s="105" t="s">
        <v>134</v>
      </c>
      <c r="H473" s="20" cm="1">
        <f t="array" ref="H473">INDEX(Financials!$B$5:$AI$260,FinancialWalk!K473,FinancialWalk!L473)</f>
        <v>69438642.30536522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MarinusPortlandSnowy</v>
      </c>
      <c r="C474" t="s">
        <v>64</v>
      </c>
      <c r="D474">
        <v>0.75</v>
      </c>
      <c r="E474" t="str">
        <f t="shared" si="68"/>
        <v>Cal-37</v>
      </c>
      <c r="F474" t="s">
        <v>44</v>
      </c>
      <c r="G474" s="105" t="s">
        <v>134</v>
      </c>
      <c r="H474" s="20" cm="1">
        <f t="array" ref="H474">INDEX(Financials!$B$5:$AI$260,FinancialWalk!K474,FinancialWalk!L474)</f>
        <v>69438642.30536522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MarinusPortlandSnowy</v>
      </c>
      <c r="C475" t="s">
        <v>64</v>
      </c>
      <c r="D475">
        <v>0.5</v>
      </c>
      <c r="E475" t="str">
        <f t="shared" si="68"/>
        <v>Cal-37</v>
      </c>
      <c r="F475" t="s">
        <v>44</v>
      </c>
      <c r="G475" s="105" t="s">
        <v>134</v>
      </c>
      <c r="H475" s="20" cm="1">
        <f t="array" ref="H475">INDEX(Financials!$B$5:$AI$260,FinancialWalk!K475,FinancialWalk!L475)</f>
        <v>32353970.527179718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MarinusPortlandSnowy</v>
      </c>
      <c r="C476" t="s">
        <v>64</v>
      </c>
      <c r="D476">
        <v>0.5</v>
      </c>
      <c r="E476" t="str">
        <f t="shared" si="68"/>
        <v>Cal-37</v>
      </c>
      <c r="F476" t="s">
        <v>44</v>
      </c>
      <c r="G476" s="105" t="s">
        <v>134</v>
      </c>
      <c r="H476" s="20" cm="1">
        <f t="array" ref="H476">INDEX(Financials!$B$5:$AI$260,FinancialWalk!K476,FinancialWalk!L476)</f>
        <v>32353970.527179718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MarinusPortlandSnowy</v>
      </c>
      <c r="C477" t="s">
        <v>64</v>
      </c>
      <c r="D477">
        <v>0.5</v>
      </c>
      <c r="E477" t="str">
        <f t="shared" si="68"/>
        <v>Cal-37</v>
      </c>
      <c r="F477" t="s">
        <v>44</v>
      </c>
      <c r="G477" s="105" t="s">
        <v>134</v>
      </c>
      <c r="H477" s="20" cm="1">
        <f t="array" ref="H477">INDEX(Financials!$B$5:$AI$260,FinancialWalk!K477,FinancialWalk!L477)</f>
        <v>32353970.527179718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MarinusPortlandSnowy</v>
      </c>
      <c r="C478" t="s">
        <v>64</v>
      </c>
      <c r="D478">
        <v>0.5</v>
      </c>
      <c r="E478" t="str">
        <f t="shared" si="68"/>
        <v>Cal-37</v>
      </c>
      <c r="F478" t="s">
        <v>44</v>
      </c>
      <c r="G478" s="105" t="s">
        <v>134</v>
      </c>
      <c r="H478" s="20" cm="1">
        <f t="array" ref="H478">INDEX(Financials!$B$5:$AI$260,FinancialWalk!K478,FinancialWalk!L478)</f>
        <v>32353970.527179718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MarinusPortlandSnowy</v>
      </c>
      <c r="C479" t="s">
        <v>64</v>
      </c>
      <c r="D479">
        <v>0.5</v>
      </c>
      <c r="E479" t="str">
        <f t="shared" si="68"/>
        <v>Cal-37</v>
      </c>
      <c r="F479" t="s">
        <v>44</v>
      </c>
      <c r="G479" s="105" t="s">
        <v>134</v>
      </c>
      <c r="H479" s="20" cm="1">
        <f t="array" ref="H479">INDEX(Financials!$B$5:$AI$260,FinancialWalk!K479,FinancialWalk!L479)</f>
        <v>32353970.527179718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MarinusPortlandSnowy</v>
      </c>
      <c r="C480" t="s">
        <v>64</v>
      </c>
      <c r="D480">
        <v>0.25</v>
      </c>
      <c r="E480" t="str">
        <f t="shared" si="68"/>
        <v>Cal-37</v>
      </c>
      <c r="F480" t="s">
        <v>44</v>
      </c>
      <c r="G480" s="105" t="s">
        <v>134</v>
      </c>
      <c r="H480" s="20" cm="1">
        <f t="array" ref="H480">INDEX(Financials!$B$5:$AI$260,FinancialWalk!K480,FinancialWalk!L480)</f>
        <v>-3495612.6705460851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MarinusPortlandSnowy</v>
      </c>
      <c r="C481" t="s">
        <v>64</v>
      </c>
      <c r="D481">
        <v>0.25</v>
      </c>
      <c r="E481" t="str">
        <f t="shared" si="68"/>
        <v>Cal-37</v>
      </c>
      <c r="F481" t="s">
        <v>44</v>
      </c>
      <c r="G481" s="105" t="s">
        <v>134</v>
      </c>
      <c r="H481" s="20" cm="1">
        <f t="array" ref="H481">INDEX(Financials!$B$5:$AI$260,FinancialWalk!K481,FinancialWalk!L481)</f>
        <v>-3495612.6705460851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MarinusPortlandSnowy</v>
      </c>
      <c r="C482" t="s">
        <v>64</v>
      </c>
      <c r="D482">
        <v>0.25</v>
      </c>
      <c r="E482" t="str">
        <f t="shared" si="68"/>
        <v>Cal-37</v>
      </c>
      <c r="F482" t="s">
        <v>44</v>
      </c>
      <c r="G482" s="105" t="s">
        <v>134</v>
      </c>
      <c r="H482" s="20" cm="1">
        <f t="array" ref="H482">INDEX(Financials!$B$5:$AI$260,FinancialWalk!K482,FinancialWalk!L482)</f>
        <v>-3495612.6705460851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MarinusPortlandSnowy</v>
      </c>
      <c r="C483" t="s">
        <v>64</v>
      </c>
      <c r="D483">
        <v>0.25</v>
      </c>
      <c r="E483" t="str">
        <f t="shared" si="68"/>
        <v>Cal-37</v>
      </c>
      <c r="F483" t="s">
        <v>44</v>
      </c>
      <c r="G483" s="105" t="s">
        <v>134</v>
      </c>
      <c r="H483" s="20" cm="1">
        <f t="array" ref="H483">INDEX(Financials!$B$5:$AI$260,FinancialWalk!K483,FinancialWalk!L483)</f>
        <v>-3495612.6705460851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MarinusPortlandSnowy</v>
      </c>
      <c r="C484" t="s">
        <v>64</v>
      </c>
      <c r="D484">
        <v>0.05</v>
      </c>
      <c r="E484" t="str">
        <f t="shared" si="68"/>
        <v>Cal-37</v>
      </c>
      <c r="F484" t="s">
        <v>44</v>
      </c>
      <c r="G484" s="105" t="s">
        <v>134</v>
      </c>
      <c r="H484" s="20" cm="1">
        <f t="array" ref="H484">INDEX(Financials!$B$5:$AI$260,FinancialWalk!K484,FinancialWalk!L484)</f>
        <v>-46511494.601894036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MarinusPortlandSnowy</v>
      </c>
      <c r="C485" t="s">
        <v>64</v>
      </c>
      <c r="D485">
        <v>0.05</v>
      </c>
      <c r="E485" t="str">
        <f t="shared" si="68"/>
        <v>Cal-37</v>
      </c>
      <c r="F485" t="s">
        <v>44</v>
      </c>
      <c r="G485" s="105" t="s">
        <v>134</v>
      </c>
      <c r="H485" s="20" cm="1">
        <f t="array" ref="H485">INDEX(Financials!$B$5:$AI$260,FinancialWalk!K485,FinancialWalk!L485)</f>
        <v>-46511494.601894036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MarinusPortlandSnowy</v>
      </c>
      <c r="C486" t="s">
        <v>64</v>
      </c>
      <c r="D486">
        <v>0.05</v>
      </c>
      <c r="E486" t="str">
        <f t="shared" si="68"/>
        <v>Cal-37</v>
      </c>
      <c r="F486" t="s">
        <v>44</v>
      </c>
      <c r="G486" s="105" t="s">
        <v>134</v>
      </c>
      <c r="H486" s="20" cm="1">
        <f t="array" ref="H486">INDEX(Financials!$B$5:$AI$260,FinancialWalk!K486,FinancialWalk!L486)</f>
        <v>-46511494.601894036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MarinusPortlandSnowy</v>
      </c>
      <c r="C487" t="s">
        <v>64</v>
      </c>
      <c r="D487">
        <v>0</v>
      </c>
      <c r="E487" t="str">
        <f t="shared" si="68"/>
        <v>Cal-37</v>
      </c>
      <c r="F487" t="s">
        <v>44</v>
      </c>
      <c r="G487" s="105" t="s">
        <v>134</v>
      </c>
      <c r="H487" s="20" cm="1">
        <f t="array" ref="H487">INDEX(Financials!$B$5:$AI$260,FinancialWalk!K487,FinancialWalk!L487)</f>
        <v>-88791531.270591676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MarinusPortlandSnowy</v>
      </c>
      <c r="C488" t="s">
        <v>64</v>
      </c>
      <c r="D488" t="s">
        <v>24</v>
      </c>
      <c r="E488" t="str">
        <f t="shared" si="68"/>
        <v>Cal-37</v>
      </c>
      <c r="F488" t="s">
        <v>44</v>
      </c>
      <c r="G488" s="105" t="s">
        <v>134</v>
      </c>
      <c r="H488" s="20" cm="1">
        <f t="array" ref="H488">INDEX(Financials!$B$5:$AI$260,FinancialWalk!K488,FinancialWalk!L488)</f>
        <v>33817806.934226841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MarinusPortlandSnowy</v>
      </c>
      <c r="C489" t="s">
        <v>64</v>
      </c>
      <c r="D489">
        <v>1</v>
      </c>
      <c r="E489" t="s">
        <v>18</v>
      </c>
      <c r="F489" t="s">
        <v>34</v>
      </c>
      <c r="G489" t="s">
        <v>138</v>
      </c>
      <c r="H489" s="20" cm="1">
        <f t="array" ref="H489">INDEX(Financials!$B$5:$AI$260,FinancialWalk!K489,FinancialWalk!L489)</f>
        <v>-221941647.09822816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MarinusPortlandSnowy</v>
      </c>
      <c r="C490" t="s">
        <v>64</v>
      </c>
      <c r="D490">
        <v>0.95</v>
      </c>
      <c r="E490" t="str">
        <f>E489</f>
        <v>Cal-37</v>
      </c>
      <c r="F490" t="s">
        <v>34</v>
      </c>
      <c r="G490" t="s">
        <v>138</v>
      </c>
      <c r="H490" s="20" cm="1">
        <f t="array" ref="H490">INDEX(Financials!$B$5:$AI$260,FinancialWalk!K490,FinancialWalk!L490)</f>
        <v>-100176085.25407964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MarinusPortlandSnowy</v>
      </c>
      <c r="C491" t="s">
        <v>64</v>
      </c>
      <c r="D491">
        <v>0.95</v>
      </c>
      <c r="E491" t="str">
        <f t="shared" ref="E491:E510" si="70">E490</f>
        <v>Cal-37</v>
      </c>
      <c r="F491" t="s">
        <v>34</v>
      </c>
      <c r="G491" t="s">
        <v>138</v>
      </c>
      <c r="H491" s="20" cm="1">
        <f t="array" ref="H491">INDEX(Financials!$B$5:$AI$260,FinancialWalk!K491,FinancialWalk!L491)</f>
        <v>-100176085.25407964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MarinusPortlandSnowy</v>
      </c>
      <c r="C492" t="s">
        <v>64</v>
      </c>
      <c r="D492">
        <v>0.95</v>
      </c>
      <c r="E492" t="str">
        <f t="shared" si="70"/>
        <v>Cal-37</v>
      </c>
      <c r="F492" t="s">
        <v>34</v>
      </c>
      <c r="G492" t="s">
        <v>138</v>
      </c>
      <c r="H492" s="20" cm="1">
        <f t="array" ref="H492">INDEX(Financials!$B$5:$AI$260,FinancialWalk!K492,FinancialWalk!L492)</f>
        <v>-100176085.25407964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MarinusPortlandSnowy</v>
      </c>
      <c r="C493" t="s">
        <v>64</v>
      </c>
      <c r="D493">
        <v>0.75</v>
      </c>
      <c r="E493" t="str">
        <f t="shared" si="70"/>
        <v>Cal-37</v>
      </c>
      <c r="F493" t="s">
        <v>34</v>
      </c>
      <c r="G493" t="s">
        <v>138</v>
      </c>
      <c r="H493" s="20" cm="1">
        <f t="array" ref="H493">INDEX(Financials!$B$5:$AI$260,FinancialWalk!K493,FinancialWalk!L493)</f>
        <v>-42125572.490606777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MarinusPortlandSnowy</v>
      </c>
      <c r="C494" t="s">
        <v>64</v>
      </c>
      <c r="D494">
        <v>0.75</v>
      </c>
      <c r="E494" t="str">
        <f t="shared" si="70"/>
        <v>Cal-37</v>
      </c>
      <c r="F494" t="s">
        <v>34</v>
      </c>
      <c r="G494" t="s">
        <v>138</v>
      </c>
      <c r="H494" s="20" cm="1">
        <f t="array" ref="H494">INDEX(Financials!$B$5:$AI$260,FinancialWalk!K494,FinancialWalk!L494)</f>
        <v>-42125572.490606777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MarinusPortlandSnowy</v>
      </c>
      <c r="C495" t="s">
        <v>64</v>
      </c>
      <c r="D495">
        <v>0.75</v>
      </c>
      <c r="E495" t="str">
        <f t="shared" si="70"/>
        <v>Cal-37</v>
      </c>
      <c r="F495" t="s">
        <v>34</v>
      </c>
      <c r="G495" t="s">
        <v>138</v>
      </c>
      <c r="H495" s="20" cm="1">
        <f t="array" ref="H495">INDEX(Financials!$B$5:$AI$260,FinancialWalk!K495,FinancialWalk!L495)</f>
        <v>-42125572.490606777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MarinusPortlandSnowy</v>
      </c>
      <c r="C496" t="s">
        <v>64</v>
      </c>
      <c r="D496">
        <v>0.75</v>
      </c>
      <c r="E496" t="str">
        <f t="shared" si="70"/>
        <v>Cal-37</v>
      </c>
      <c r="F496" t="s">
        <v>34</v>
      </c>
      <c r="G496" t="s">
        <v>138</v>
      </c>
      <c r="H496" s="20" cm="1">
        <f t="array" ref="H496">INDEX(Financials!$B$5:$AI$260,FinancialWalk!K496,FinancialWalk!L496)</f>
        <v>-42125572.490606777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MarinusPortlandSnowy</v>
      </c>
      <c r="C497" t="s">
        <v>64</v>
      </c>
      <c r="D497">
        <v>0.5</v>
      </c>
      <c r="E497" t="str">
        <f t="shared" si="70"/>
        <v>Cal-37</v>
      </c>
      <c r="F497" t="s">
        <v>34</v>
      </c>
      <c r="G497" t="s">
        <v>138</v>
      </c>
      <c r="H497" s="20" cm="1">
        <f t="array" ref="H497">INDEX(Financials!$B$5:$AI$260,FinancialWalk!K497,FinancialWalk!L497)</f>
        <v>824845.45485617302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MarinusPortlandSnowy</v>
      </c>
      <c r="C498" t="s">
        <v>64</v>
      </c>
      <c r="D498">
        <v>0.5</v>
      </c>
      <c r="E498" t="str">
        <f t="shared" si="70"/>
        <v>Cal-37</v>
      </c>
      <c r="F498" t="s">
        <v>34</v>
      </c>
      <c r="G498" t="s">
        <v>138</v>
      </c>
      <c r="H498" s="20" cm="1">
        <f t="array" ref="H498">INDEX(Financials!$B$5:$AI$260,FinancialWalk!K498,FinancialWalk!L498)</f>
        <v>824845.45485617302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MarinusPortlandSnowy</v>
      </c>
      <c r="C499" t="s">
        <v>64</v>
      </c>
      <c r="D499">
        <v>0.5</v>
      </c>
      <c r="E499" t="str">
        <f t="shared" si="70"/>
        <v>Cal-37</v>
      </c>
      <c r="F499" t="s">
        <v>34</v>
      </c>
      <c r="G499" t="s">
        <v>138</v>
      </c>
      <c r="H499" s="20" cm="1">
        <f t="array" ref="H499">INDEX(Financials!$B$5:$AI$260,FinancialWalk!K499,FinancialWalk!L499)</f>
        <v>824845.45485617302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MarinusPortlandSnowy</v>
      </c>
      <c r="C500" t="s">
        <v>64</v>
      </c>
      <c r="D500">
        <v>0.5</v>
      </c>
      <c r="E500" t="str">
        <f t="shared" si="70"/>
        <v>Cal-37</v>
      </c>
      <c r="F500" t="s">
        <v>34</v>
      </c>
      <c r="G500" t="s">
        <v>138</v>
      </c>
      <c r="H500" s="20" cm="1">
        <f t="array" ref="H500">INDEX(Financials!$B$5:$AI$260,FinancialWalk!K500,FinancialWalk!L500)</f>
        <v>824845.45485617302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MarinusPortlandSnowy</v>
      </c>
      <c r="C501" t="s">
        <v>64</v>
      </c>
      <c r="D501">
        <v>0.5</v>
      </c>
      <c r="E501" t="str">
        <f t="shared" si="70"/>
        <v>Cal-37</v>
      </c>
      <c r="F501" t="s">
        <v>34</v>
      </c>
      <c r="G501" t="s">
        <v>138</v>
      </c>
      <c r="H501" s="20" cm="1">
        <f t="array" ref="H501">INDEX(Financials!$B$5:$AI$260,FinancialWalk!K501,FinancialWalk!L501)</f>
        <v>824845.45485617302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MarinusPortlandSnowy</v>
      </c>
      <c r="C502" t="s">
        <v>64</v>
      </c>
      <c r="D502">
        <v>0.25</v>
      </c>
      <c r="E502" t="str">
        <f t="shared" si="70"/>
        <v>Cal-37</v>
      </c>
      <c r="F502" t="s">
        <v>34</v>
      </c>
      <c r="G502" t="s">
        <v>138</v>
      </c>
      <c r="H502" s="20" cm="1">
        <f t="array" ref="H502">INDEX(Financials!$B$5:$AI$260,FinancialWalk!K502,FinancialWalk!L502)</f>
        <v>45999454.786369242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MarinusPortlandSnowy</v>
      </c>
      <c r="C503" t="s">
        <v>64</v>
      </c>
      <c r="D503">
        <v>0.25</v>
      </c>
      <c r="E503" t="str">
        <f t="shared" si="70"/>
        <v>Cal-37</v>
      </c>
      <c r="F503" t="s">
        <v>34</v>
      </c>
      <c r="G503" t="s">
        <v>138</v>
      </c>
      <c r="H503" s="20" cm="1">
        <f t="array" ref="H503">INDEX(Financials!$B$5:$AI$260,FinancialWalk!K503,FinancialWalk!L503)</f>
        <v>45999454.786369242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MarinusPortlandSnowy</v>
      </c>
      <c r="C504" t="s">
        <v>64</v>
      </c>
      <c r="D504">
        <v>0.25</v>
      </c>
      <c r="E504" t="str">
        <f t="shared" si="70"/>
        <v>Cal-37</v>
      </c>
      <c r="F504" t="s">
        <v>34</v>
      </c>
      <c r="G504" t="s">
        <v>138</v>
      </c>
      <c r="H504" s="20" cm="1">
        <f t="array" ref="H504">INDEX(Financials!$B$5:$AI$260,FinancialWalk!K504,FinancialWalk!L504)</f>
        <v>45999454.786369242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MarinusPortlandSnowy</v>
      </c>
      <c r="C505" t="s">
        <v>64</v>
      </c>
      <c r="D505">
        <v>0.25</v>
      </c>
      <c r="E505" t="str">
        <f t="shared" si="70"/>
        <v>Cal-37</v>
      </c>
      <c r="F505" t="s">
        <v>34</v>
      </c>
      <c r="G505" t="s">
        <v>138</v>
      </c>
      <c r="H505" s="20" cm="1">
        <f t="array" ref="H505">INDEX(Financials!$B$5:$AI$260,FinancialWalk!K505,FinancialWalk!L505)</f>
        <v>45999454.786369242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MarinusPortlandSnowy</v>
      </c>
      <c r="C506" t="s">
        <v>64</v>
      </c>
      <c r="D506">
        <v>0.05</v>
      </c>
      <c r="E506" t="str">
        <f t="shared" si="70"/>
        <v>Cal-37</v>
      </c>
      <c r="F506" t="s">
        <v>34</v>
      </c>
      <c r="G506" t="s">
        <v>138</v>
      </c>
      <c r="H506" s="20" cm="1">
        <f t="array" ref="H506">INDEX(Financials!$B$5:$AI$260,FinancialWalk!K506,FinancialWalk!L506)</f>
        <v>105822459.65351833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MarinusPortlandSnowy</v>
      </c>
      <c r="C507" t="s">
        <v>64</v>
      </c>
      <c r="D507">
        <v>0.05</v>
      </c>
      <c r="E507" t="str">
        <f t="shared" si="70"/>
        <v>Cal-37</v>
      </c>
      <c r="F507" t="s">
        <v>34</v>
      </c>
      <c r="G507" t="s">
        <v>138</v>
      </c>
      <c r="H507" s="20" cm="1">
        <f t="array" ref="H507">INDEX(Financials!$B$5:$AI$260,FinancialWalk!K507,FinancialWalk!L507)</f>
        <v>105822459.65351833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MarinusPortlandSnowy</v>
      </c>
      <c r="C508" t="s">
        <v>64</v>
      </c>
      <c r="D508">
        <v>0.05</v>
      </c>
      <c r="E508" t="str">
        <f t="shared" si="70"/>
        <v>Cal-37</v>
      </c>
      <c r="F508" t="s">
        <v>34</v>
      </c>
      <c r="G508" t="s">
        <v>138</v>
      </c>
      <c r="H508" s="20" cm="1">
        <f t="array" ref="H508">INDEX(Financials!$B$5:$AI$260,FinancialWalk!K508,FinancialWalk!L508)</f>
        <v>105822459.65351833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MarinusPortlandSnowy</v>
      </c>
      <c r="C509" t="s">
        <v>64</v>
      </c>
      <c r="D509">
        <v>0</v>
      </c>
      <c r="E509" t="str">
        <f t="shared" si="70"/>
        <v>Cal-37</v>
      </c>
      <c r="F509" t="s">
        <v>34</v>
      </c>
      <c r="G509" t="s">
        <v>138</v>
      </c>
      <c r="H509" s="20" cm="1">
        <f t="array" ref="H509">INDEX(Financials!$B$5:$AI$260,FinancialWalk!K509,FinancialWalk!L509)</f>
        <v>148566204.92808816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MarinusPortlandSnowy</v>
      </c>
      <c r="C510" t="s">
        <v>64</v>
      </c>
      <c r="D510" t="s">
        <v>24</v>
      </c>
      <c r="E510" t="str">
        <f t="shared" si="70"/>
        <v>Cal-37</v>
      </c>
      <c r="F510" t="s">
        <v>34</v>
      </c>
      <c r="G510" t="s">
        <v>138</v>
      </c>
      <c r="H510" s="20" cm="1">
        <f t="array" ref="H510">INDEX(Financials!$B$5:$AI$260,FinancialWalk!K510,FinancialWalk!L510)</f>
        <v>2251120.1456035534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MarinusPortlandSnowy</v>
      </c>
      <c r="C511" t="s">
        <v>64</v>
      </c>
      <c r="D511">
        <v>1</v>
      </c>
      <c r="E511" t="s">
        <v>18</v>
      </c>
      <c r="F511" t="s">
        <v>44</v>
      </c>
      <c r="G511" t="s">
        <v>138</v>
      </c>
      <c r="H511" s="20" cm="1">
        <f t="array" ref="H511">INDEX(Financials!$B$5:$AI$260,FinancialWalk!K511,FinancialWalk!L511)</f>
        <v>-221941647.09822816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MarinusPortlandSnowy</v>
      </c>
      <c r="C512" t="s">
        <v>64</v>
      </c>
      <c r="D512">
        <v>0.95</v>
      </c>
      <c r="E512" t="str">
        <f>E511</f>
        <v>Cal-37</v>
      </c>
      <c r="F512" t="s">
        <v>44</v>
      </c>
      <c r="G512" t="s">
        <v>138</v>
      </c>
      <c r="H512" s="20" cm="1">
        <f t="array" ref="H512">INDEX(Financials!$B$5:$AI$260,FinancialWalk!K512,FinancialWalk!L512)</f>
        <v>-100176085.25407964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MarinusPortlandSnowy</v>
      </c>
      <c r="C513" t="s">
        <v>64</v>
      </c>
      <c r="D513">
        <v>0.95</v>
      </c>
      <c r="E513" t="str">
        <f t="shared" ref="E513:E532" si="72">E512</f>
        <v>Cal-37</v>
      </c>
      <c r="F513" t="s">
        <v>44</v>
      </c>
      <c r="G513" t="s">
        <v>138</v>
      </c>
      <c r="H513" s="20" cm="1">
        <f t="array" ref="H513">INDEX(Financials!$B$5:$AI$260,FinancialWalk!K513,FinancialWalk!L513)</f>
        <v>-100176085.25407964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MarinusPortlandSnowy</v>
      </c>
      <c r="C514" t="s">
        <v>64</v>
      </c>
      <c r="D514">
        <v>0.95</v>
      </c>
      <c r="E514" t="str">
        <f t="shared" si="72"/>
        <v>Cal-37</v>
      </c>
      <c r="F514" t="s">
        <v>44</v>
      </c>
      <c r="G514" t="s">
        <v>138</v>
      </c>
      <c r="H514" s="20" cm="1">
        <f t="array" ref="H514">INDEX(Financials!$B$5:$AI$260,FinancialWalk!K514,FinancialWalk!L514)</f>
        <v>-100176085.25407964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MarinusPortlandSnowy</v>
      </c>
      <c r="C515" t="s">
        <v>64</v>
      </c>
      <c r="D515">
        <v>0.75</v>
      </c>
      <c r="E515" t="str">
        <f t="shared" si="72"/>
        <v>Cal-37</v>
      </c>
      <c r="F515" t="s">
        <v>44</v>
      </c>
      <c r="G515" t="s">
        <v>138</v>
      </c>
      <c r="H515" s="20" cm="1">
        <f t="array" ref="H515">INDEX(Financials!$B$5:$AI$260,FinancialWalk!K515,FinancialWalk!L515)</f>
        <v>-42125572.490606777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MarinusPortlandSnowy</v>
      </c>
      <c r="C516" t="s">
        <v>64</v>
      </c>
      <c r="D516">
        <v>0.75</v>
      </c>
      <c r="E516" t="str">
        <f t="shared" si="72"/>
        <v>Cal-37</v>
      </c>
      <c r="F516" t="s">
        <v>44</v>
      </c>
      <c r="G516" t="s">
        <v>138</v>
      </c>
      <c r="H516" s="20" cm="1">
        <f t="array" ref="H516">INDEX(Financials!$B$5:$AI$260,FinancialWalk!K516,FinancialWalk!L516)</f>
        <v>-42125572.490606777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MarinusPortlandSnowy</v>
      </c>
      <c r="C517" t="s">
        <v>64</v>
      </c>
      <c r="D517">
        <v>0.75</v>
      </c>
      <c r="E517" t="str">
        <f t="shared" si="72"/>
        <v>Cal-37</v>
      </c>
      <c r="F517" t="s">
        <v>44</v>
      </c>
      <c r="G517" t="s">
        <v>138</v>
      </c>
      <c r="H517" s="20" cm="1">
        <f t="array" ref="H517">INDEX(Financials!$B$5:$AI$260,FinancialWalk!K517,FinancialWalk!L517)</f>
        <v>-42125572.490606777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MarinusPortlandSnowy</v>
      </c>
      <c r="C518" t="s">
        <v>64</v>
      </c>
      <c r="D518">
        <v>0.75</v>
      </c>
      <c r="E518" t="str">
        <f t="shared" si="72"/>
        <v>Cal-37</v>
      </c>
      <c r="F518" t="s">
        <v>44</v>
      </c>
      <c r="G518" t="s">
        <v>138</v>
      </c>
      <c r="H518" s="20" cm="1">
        <f t="array" ref="H518">INDEX(Financials!$B$5:$AI$260,FinancialWalk!K518,FinancialWalk!L518)</f>
        <v>-42125572.490606777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MarinusPortlandSnowy</v>
      </c>
      <c r="C519" t="s">
        <v>64</v>
      </c>
      <c r="D519">
        <v>0.5</v>
      </c>
      <c r="E519" t="str">
        <f t="shared" si="72"/>
        <v>Cal-37</v>
      </c>
      <c r="F519" t="s">
        <v>44</v>
      </c>
      <c r="G519" t="s">
        <v>138</v>
      </c>
      <c r="H519" s="20" cm="1">
        <f t="array" ref="H519">INDEX(Financials!$B$5:$AI$260,FinancialWalk!K519,FinancialWalk!L519)</f>
        <v>824845.45485617302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MarinusPortlandSnowy</v>
      </c>
      <c r="C520" t="s">
        <v>64</v>
      </c>
      <c r="D520">
        <v>0.5</v>
      </c>
      <c r="E520" t="str">
        <f t="shared" si="72"/>
        <v>Cal-37</v>
      </c>
      <c r="F520" t="s">
        <v>44</v>
      </c>
      <c r="G520" t="s">
        <v>138</v>
      </c>
      <c r="H520" s="20" cm="1">
        <f t="array" ref="H520">INDEX(Financials!$B$5:$AI$260,FinancialWalk!K520,FinancialWalk!L520)</f>
        <v>824845.45485617302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MarinusPortlandSnowy</v>
      </c>
      <c r="C521" t="s">
        <v>64</v>
      </c>
      <c r="D521">
        <v>0.5</v>
      </c>
      <c r="E521" t="str">
        <f t="shared" si="72"/>
        <v>Cal-37</v>
      </c>
      <c r="F521" t="s">
        <v>44</v>
      </c>
      <c r="G521" t="s">
        <v>138</v>
      </c>
      <c r="H521" s="20" cm="1">
        <f t="array" ref="H521">INDEX(Financials!$B$5:$AI$260,FinancialWalk!K521,FinancialWalk!L521)</f>
        <v>824845.45485617302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MarinusPortlandSnowy</v>
      </c>
      <c r="C522" t="s">
        <v>64</v>
      </c>
      <c r="D522">
        <v>0.5</v>
      </c>
      <c r="E522" t="str">
        <f t="shared" si="72"/>
        <v>Cal-37</v>
      </c>
      <c r="F522" t="s">
        <v>44</v>
      </c>
      <c r="G522" t="s">
        <v>138</v>
      </c>
      <c r="H522" s="20" cm="1">
        <f t="array" ref="H522">INDEX(Financials!$B$5:$AI$260,FinancialWalk!K522,FinancialWalk!L522)</f>
        <v>824845.45485617302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MarinusPortlandSnowy</v>
      </c>
      <c r="C523" t="s">
        <v>64</v>
      </c>
      <c r="D523">
        <v>0.5</v>
      </c>
      <c r="E523" t="str">
        <f t="shared" si="72"/>
        <v>Cal-37</v>
      </c>
      <c r="F523" t="s">
        <v>44</v>
      </c>
      <c r="G523" t="s">
        <v>138</v>
      </c>
      <c r="H523" s="20" cm="1">
        <f t="array" ref="H523">INDEX(Financials!$B$5:$AI$260,FinancialWalk!K523,FinancialWalk!L523)</f>
        <v>824845.45485617302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MarinusPortlandSnowy</v>
      </c>
      <c r="C524" t="s">
        <v>64</v>
      </c>
      <c r="D524">
        <v>0.25</v>
      </c>
      <c r="E524" t="str">
        <f t="shared" si="72"/>
        <v>Cal-37</v>
      </c>
      <c r="F524" t="s">
        <v>44</v>
      </c>
      <c r="G524" t="s">
        <v>138</v>
      </c>
      <c r="H524" s="20" cm="1">
        <f t="array" ref="H524">INDEX(Financials!$B$5:$AI$260,FinancialWalk!K524,FinancialWalk!L524)</f>
        <v>45999454.786369242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MarinusPortlandSnowy</v>
      </c>
      <c r="C525" t="s">
        <v>64</v>
      </c>
      <c r="D525">
        <v>0.25</v>
      </c>
      <c r="E525" t="str">
        <f t="shared" si="72"/>
        <v>Cal-37</v>
      </c>
      <c r="F525" t="s">
        <v>44</v>
      </c>
      <c r="G525" t="s">
        <v>138</v>
      </c>
      <c r="H525" s="20" cm="1">
        <f t="array" ref="H525">INDEX(Financials!$B$5:$AI$260,FinancialWalk!K525,FinancialWalk!L525)</f>
        <v>45999454.786369242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MarinusPortlandSnowy</v>
      </c>
      <c r="C526" t="s">
        <v>64</v>
      </c>
      <c r="D526">
        <v>0.25</v>
      </c>
      <c r="E526" t="str">
        <f t="shared" si="72"/>
        <v>Cal-37</v>
      </c>
      <c r="F526" t="s">
        <v>44</v>
      </c>
      <c r="G526" t="s">
        <v>138</v>
      </c>
      <c r="H526" s="20" cm="1">
        <f t="array" ref="H526">INDEX(Financials!$B$5:$AI$260,FinancialWalk!K526,FinancialWalk!L526)</f>
        <v>45999454.786369242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MarinusPortlandSnowy</v>
      </c>
      <c r="C527" t="s">
        <v>64</v>
      </c>
      <c r="D527">
        <v>0.25</v>
      </c>
      <c r="E527" t="str">
        <f t="shared" si="72"/>
        <v>Cal-37</v>
      </c>
      <c r="F527" t="s">
        <v>44</v>
      </c>
      <c r="G527" t="s">
        <v>138</v>
      </c>
      <c r="H527" s="20" cm="1">
        <f t="array" ref="H527">INDEX(Financials!$B$5:$AI$260,FinancialWalk!K527,FinancialWalk!L527)</f>
        <v>45999454.786369242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MarinusPortlandSnowy</v>
      </c>
      <c r="C528" t="s">
        <v>64</v>
      </c>
      <c r="D528">
        <v>0.05</v>
      </c>
      <c r="E528" t="str">
        <f t="shared" si="72"/>
        <v>Cal-37</v>
      </c>
      <c r="F528" t="s">
        <v>44</v>
      </c>
      <c r="G528" t="s">
        <v>138</v>
      </c>
      <c r="H528" s="20" cm="1">
        <f t="array" ref="H528">INDEX(Financials!$B$5:$AI$260,FinancialWalk!K528,FinancialWalk!L528)</f>
        <v>65457191.538258761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MarinusPortlandSnowy</v>
      </c>
      <c r="C529" t="s">
        <v>64</v>
      </c>
      <c r="D529">
        <v>0.05</v>
      </c>
      <c r="E529" t="str">
        <f t="shared" si="72"/>
        <v>Cal-37</v>
      </c>
      <c r="F529" t="s">
        <v>44</v>
      </c>
      <c r="G529" t="s">
        <v>138</v>
      </c>
      <c r="H529" s="20" cm="1">
        <f t="array" ref="H529">INDEX(Financials!$B$5:$AI$260,FinancialWalk!K529,FinancialWalk!L529)</f>
        <v>65457191.538258761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MarinusPortlandSnowy</v>
      </c>
      <c r="C530" t="s">
        <v>64</v>
      </c>
      <c r="D530">
        <v>0.05</v>
      </c>
      <c r="E530" t="str">
        <f t="shared" si="72"/>
        <v>Cal-37</v>
      </c>
      <c r="F530" t="s">
        <v>44</v>
      </c>
      <c r="G530" t="s">
        <v>138</v>
      </c>
      <c r="H530" s="20" cm="1">
        <f t="array" ref="H530">INDEX(Financials!$B$5:$AI$260,FinancialWalk!K530,FinancialWalk!L530)</f>
        <v>65457191.538258761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MarinusPortlandSnowy</v>
      </c>
      <c r="C531" t="s">
        <v>64</v>
      </c>
      <c r="D531">
        <v>0</v>
      </c>
      <c r="E531" t="str">
        <f t="shared" si="72"/>
        <v>Cal-37</v>
      </c>
      <c r="F531" t="s">
        <v>44</v>
      </c>
      <c r="G531" t="s">
        <v>138</v>
      </c>
      <c r="H531" s="20" cm="1">
        <f t="array" ref="H531">INDEX(Financials!$B$5:$AI$260,FinancialWalk!K531,FinancialWalk!L531)</f>
        <v>84894974.244621813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MarinusPortlandSnowy</v>
      </c>
      <c r="C532" t="s">
        <v>64</v>
      </c>
      <c r="D532" t="s">
        <v>24</v>
      </c>
      <c r="E532" t="str">
        <f t="shared" si="72"/>
        <v>Cal-37</v>
      </c>
      <c r="F532" t="s">
        <v>44</v>
      </c>
      <c r="G532" t="s">
        <v>138</v>
      </c>
      <c r="H532" s="20" cm="1">
        <f t="array" ref="H532">INDEX(Financials!$B$5:$AI$260,FinancialWalk!K532,FinancialWalk!L532)</f>
        <v>2251120.1456035534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MarinusPortlandSnowy</v>
      </c>
      <c r="C533" t="s">
        <v>64</v>
      </c>
      <c r="D533">
        <v>1</v>
      </c>
      <c r="E533" t="s">
        <v>18</v>
      </c>
      <c r="F533" t="s">
        <v>34</v>
      </c>
      <c r="G533" t="s">
        <v>139</v>
      </c>
      <c r="H533" s="13" cm="1">
        <f t="array" ref="H533">INDEX(Financials!$B$5:$AI$260,FinancialWalk!K533,FinancialWalk!L533)</f>
        <v>-221941647.09822816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MarinusPortlandSnowy</v>
      </c>
      <c r="C534" t="s">
        <v>64</v>
      </c>
      <c r="D534">
        <v>0.95</v>
      </c>
      <c r="E534" t="str">
        <f>E533</f>
        <v>Cal-37</v>
      </c>
      <c r="F534" t="s">
        <v>34</v>
      </c>
      <c r="G534" t="s">
        <v>139</v>
      </c>
      <c r="H534" s="13" cm="1">
        <f t="array" ref="H534">INDEX(Financials!$B$5:$AI$260,FinancialWalk!K534,FinancialWalk!L534)</f>
        <v>-100176085.25407964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MarinusPortlandSnowy</v>
      </c>
      <c r="C535" t="s">
        <v>64</v>
      </c>
      <c r="D535">
        <v>0.95</v>
      </c>
      <c r="E535" t="str">
        <f t="shared" ref="E535:E554" si="75">E534</f>
        <v>Cal-37</v>
      </c>
      <c r="F535" t="s">
        <v>34</v>
      </c>
      <c r="G535" t="s">
        <v>139</v>
      </c>
      <c r="H535" s="13" cm="1">
        <f t="array" ref="H535">INDEX(Financials!$B$5:$AI$260,FinancialWalk!K535,FinancialWalk!L535)</f>
        <v>-100176085.25407964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MarinusPortlandSnowy</v>
      </c>
      <c r="C536" t="s">
        <v>64</v>
      </c>
      <c r="D536">
        <v>0.95</v>
      </c>
      <c r="E536" t="str">
        <f t="shared" si="75"/>
        <v>Cal-37</v>
      </c>
      <c r="F536" t="s">
        <v>34</v>
      </c>
      <c r="G536" t="s">
        <v>139</v>
      </c>
      <c r="H536" s="13" cm="1">
        <f t="array" ref="H536">INDEX(Financials!$B$5:$AI$260,FinancialWalk!K536,FinancialWalk!L536)</f>
        <v>-100176085.25407964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MarinusPortlandSnowy</v>
      </c>
      <c r="C537" t="s">
        <v>64</v>
      </c>
      <c r="D537">
        <v>0.75</v>
      </c>
      <c r="E537" t="str">
        <f t="shared" si="75"/>
        <v>Cal-37</v>
      </c>
      <c r="F537" t="s">
        <v>34</v>
      </c>
      <c r="G537" t="s">
        <v>139</v>
      </c>
      <c r="H537" s="13" cm="1">
        <f t="array" ref="H537">INDEX(Financials!$B$5:$AI$260,FinancialWalk!K537,FinancialWalk!L537)</f>
        <v>-42125572.490606777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MarinusPortlandSnowy</v>
      </c>
      <c r="C538" t="s">
        <v>64</v>
      </c>
      <c r="D538">
        <v>0.75</v>
      </c>
      <c r="E538" t="str">
        <f t="shared" si="75"/>
        <v>Cal-37</v>
      </c>
      <c r="F538" t="s">
        <v>34</v>
      </c>
      <c r="G538" t="s">
        <v>139</v>
      </c>
      <c r="H538" s="13" cm="1">
        <f t="array" ref="H538">INDEX(Financials!$B$5:$AI$260,FinancialWalk!K538,FinancialWalk!L538)</f>
        <v>-42125572.490606777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MarinusPortlandSnowy</v>
      </c>
      <c r="C539" t="s">
        <v>64</v>
      </c>
      <c r="D539">
        <v>0.75</v>
      </c>
      <c r="E539" t="str">
        <f t="shared" si="75"/>
        <v>Cal-37</v>
      </c>
      <c r="F539" t="s">
        <v>34</v>
      </c>
      <c r="G539" t="s">
        <v>139</v>
      </c>
      <c r="H539" s="13" cm="1">
        <f t="array" ref="H539">INDEX(Financials!$B$5:$AI$260,FinancialWalk!K539,FinancialWalk!L539)</f>
        <v>-42125572.490606777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MarinusPortlandSnowy</v>
      </c>
      <c r="C540" t="s">
        <v>64</v>
      </c>
      <c r="D540">
        <v>0.75</v>
      </c>
      <c r="E540" t="str">
        <f t="shared" si="75"/>
        <v>Cal-37</v>
      </c>
      <c r="F540" t="s">
        <v>34</v>
      </c>
      <c r="G540" t="s">
        <v>139</v>
      </c>
      <c r="H540" s="13" cm="1">
        <f t="array" ref="H540">INDEX(Financials!$B$5:$AI$260,FinancialWalk!K540,FinancialWalk!L540)</f>
        <v>-42125572.490606777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MarinusPortlandSnowy</v>
      </c>
      <c r="C541" t="s">
        <v>64</v>
      </c>
      <c r="D541">
        <v>0.5</v>
      </c>
      <c r="E541" t="str">
        <f t="shared" si="75"/>
        <v>Cal-37</v>
      </c>
      <c r="F541" t="s">
        <v>34</v>
      </c>
      <c r="G541" t="s">
        <v>139</v>
      </c>
      <c r="H541" s="13" cm="1">
        <f t="array" ref="H541">INDEX(Financials!$B$5:$AI$260,FinancialWalk!K541,FinancialWalk!L541)</f>
        <v>824845.45485617302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MarinusPortlandSnowy</v>
      </c>
      <c r="C542" t="s">
        <v>64</v>
      </c>
      <c r="D542">
        <v>0.5</v>
      </c>
      <c r="E542" t="str">
        <f t="shared" si="75"/>
        <v>Cal-37</v>
      </c>
      <c r="F542" t="s">
        <v>34</v>
      </c>
      <c r="G542" t="s">
        <v>139</v>
      </c>
      <c r="H542" s="13" cm="1">
        <f t="array" ref="H542">INDEX(Financials!$B$5:$AI$260,FinancialWalk!K542,FinancialWalk!L542)</f>
        <v>824845.45485617302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MarinusPortlandSnowy</v>
      </c>
      <c r="C543" t="s">
        <v>64</v>
      </c>
      <c r="D543">
        <v>0.5</v>
      </c>
      <c r="E543" t="str">
        <f t="shared" si="75"/>
        <v>Cal-37</v>
      </c>
      <c r="F543" t="s">
        <v>34</v>
      </c>
      <c r="G543" t="s">
        <v>139</v>
      </c>
      <c r="H543" s="13" cm="1">
        <f t="array" ref="H543">INDEX(Financials!$B$5:$AI$260,FinancialWalk!K543,FinancialWalk!L543)</f>
        <v>824845.45485617302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MarinusPortlandSnowy</v>
      </c>
      <c r="C544" t="s">
        <v>64</v>
      </c>
      <c r="D544">
        <v>0.5</v>
      </c>
      <c r="E544" t="str">
        <f t="shared" si="75"/>
        <v>Cal-37</v>
      </c>
      <c r="F544" t="s">
        <v>34</v>
      </c>
      <c r="G544" t="s">
        <v>139</v>
      </c>
      <c r="H544" s="13" cm="1">
        <f t="array" ref="H544">INDEX(Financials!$B$5:$AI$260,FinancialWalk!K544,FinancialWalk!L544)</f>
        <v>824845.45485617302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MarinusPortlandSnowy</v>
      </c>
      <c r="C545" t="s">
        <v>64</v>
      </c>
      <c r="D545">
        <v>0.5</v>
      </c>
      <c r="E545" t="str">
        <f t="shared" si="75"/>
        <v>Cal-37</v>
      </c>
      <c r="F545" t="s">
        <v>34</v>
      </c>
      <c r="G545" t="s">
        <v>139</v>
      </c>
      <c r="H545" s="13" cm="1">
        <f t="array" ref="H545">INDEX(Financials!$B$5:$AI$260,FinancialWalk!K545,FinancialWalk!L545)</f>
        <v>824845.45485617302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MarinusPortlandSnowy</v>
      </c>
      <c r="C546" t="s">
        <v>64</v>
      </c>
      <c r="D546">
        <v>0.25</v>
      </c>
      <c r="E546" t="str">
        <f t="shared" si="75"/>
        <v>Cal-37</v>
      </c>
      <c r="F546" t="s">
        <v>34</v>
      </c>
      <c r="G546" t="s">
        <v>139</v>
      </c>
      <c r="H546" s="13" cm="1">
        <f t="array" ref="H546">INDEX(Financials!$B$5:$AI$260,FinancialWalk!K546,FinancialWalk!L546)</f>
        <v>45999454.786369242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MarinusPortlandSnowy</v>
      </c>
      <c r="C547" t="s">
        <v>64</v>
      </c>
      <c r="D547">
        <v>0.25</v>
      </c>
      <c r="E547" t="str">
        <f t="shared" si="75"/>
        <v>Cal-37</v>
      </c>
      <c r="F547" t="s">
        <v>34</v>
      </c>
      <c r="G547" t="s">
        <v>139</v>
      </c>
      <c r="H547" s="13" cm="1">
        <f t="array" ref="H547">INDEX(Financials!$B$5:$AI$260,FinancialWalk!K547,FinancialWalk!L547)</f>
        <v>45999454.786369242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MarinusPortlandSnowy</v>
      </c>
      <c r="C548" t="s">
        <v>64</v>
      </c>
      <c r="D548">
        <v>0.25</v>
      </c>
      <c r="E548" t="str">
        <f t="shared" si="75"/>
        <v>Cal-37</v>
      </c>
      <c r="F548" t="s">
        <v>34</v>
      </c>
      <c r="G548" t="s">
        <v>139</v>
      </c>
      <c r="H548" s="13" cm="1">
        <f t="array" ref="H548">INDEX(Financials!$B$5:$AI$260,FinancialWalk!K548,FinancialWalk!L548)</f>
        <v>45999454.786369242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MarinusPortlandSnowy</v>
      </c>
      <c r="C549" t="s">
        <v>64</v>
      </c>
      <c r="D549">
        <v>0.25</v>
      </c>
      <c r="E549" t="str">
        <f t="shared" si="75"/>
        <v>Cal-37</v>
      </c>
      <c r="F549" t="s">
        <v>34</v>
      </c>
      <c r="G549" t="s">
        <v>139</v>
      </c>
      <c r="H549" s="13" cm="1">
        <f t="array" ref="H549">INDEX(Financials!$B$5:$AI$260,FinancialWalk!K549,FinancialWalk!L549)</f>
        <v>45999454.786369242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MarinusPortlandSnowy</v>
      </c>
      <c r="C550" t="s">
        <v>64</v>
      </c>
      <c r="D550">
        <v>0.05</v>
      </c>
      <c r="E550" t="str">
        <f t="shared" si="75"/>
        <v>Cal-37</v>
      </c>
      <c r="F550" t="s">
        <v>34</v>
      </c>
      <c r="G550" t="s">
        <v>139</v>
      </c>
      <c r="H550" s="13" cm="1">
        <f t="array" ref="H550">INDEX(Financials!$B$5:$AI$260,FinancialWalk!K550,FinancialWalk!L550)</f>
        <v>105822459.65351833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MarinusPortlandSnowy</v>
      </c>
      <c r="C551" t="s">
        <v>64</v>
      </c>
      <c r="D551">
        <v>0.05</v>
      </c>
      <c r="E551" t="str">
        <f t="shared" si="75"/>
        <v>Cal-37</v>
      </c>
      <c r="F551" t="s">
        <v>34</v>
      </c>
      <c r="G551" t="s">
        <v>139</v>
      </c>
      <c r="H551" s="13" cm="1">
        <f t="array" ref="H551">INDEX(Financials!$B$5:$AI$260,FinancialWalk!K551,FinancialWalk!L551)</f>
        <v>105822459.65351833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MarinusPortlandSnowy</v>
      </c>
      <c r="C552" t="s">
        <v>64</v>
      </c>
      <c r="D552">
        <v>0.05</v>
      </c>
      <c r="E552" t="str">
        <f t="shared" si="75"/>
        <v>Cal-37</v>
      </c>
      <c r="F552" t="s">
        <v>34</v>
      </c>
      <c r="G552" t="s">
        <v>139</v>
      </c>
      <c r="H552" s="13" cm="1">
        <f t="array" ref="H552">INDEX(Financials!$B$5:$AI$260,FinancialWalk!K552,FinancialWalk!L552)</f>
        <v>105822459.65351833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MarinusPortlandSnowy</v>
      </c>
      <c r="C553" t="s">
        <v>64</v>
      </c>
      <c r="D553">
        <v>0</v>
      </c>
      <c r="E553" t="str">
        <f t="shared" si="75"/>
        <v>Cal-37</v>
      </c>
      <c r="F553" t="s">
        <v>34</v>
      </c>
      <c r="G553" t="s">
        <v>139</v>
      </c>
      <c r="H553" s="13" cm="1">
        <f t="array" ref="H553">INDEX(Financials!$B$5:$AI$260,FinancialWalk!K553,FinancialWalk!L553)</f>
        <v>148566204.92808816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MarinusPortlandSnowy</v>
      </c>
      <c r="C554" t="s">
        <v>64</v>
      </c>
      <c r="D554" t="s">
        <v>24</v>
      </c>
      <c r="E554" t="str">
        <f t="shared" si="75"/>
        <v>Cal-37</v>
      </c>
      <c r="F554" t="s">
        <v>34</v>
      </c>
      <c r="G554" t="s">
        <v>139</v>
      </c>
      <c r="H554" s="13" cm="1">
        <f t="array" ref="H554">INDEX(Financials!$B$5:$AI$260,FinancialWalk!K554,FinancialWalk!L554)</f>
        <v>2251120.1456035534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MarinusPortlandSnowy</v>
      </c>
      <c r="C555" t="s">
        <v>64</v>
      </c>
      <c r="D555">
        <v>1</v>
      </c>
      <c r="E555" t="s">
        <v>18</v>
      </c>
      <c r="F555" t="s">
        <v>44</v>
      </c>
      <c r="G555" t="s">
        <v>139</v>
      </c>
      <c r="H555" s="13" cm="1">
        <f t="array" ref="H555">INDEX(Financials!$B$5:$AI$260,FinancialWalk!K555,FinancialWalk!L555)</f>
        <v>-221941647.09822816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MarinusPortlandSnowy</v>
      </c>
      <c r="C556" t="s">
        <v>64</v>
      </c>
      <c r="D556">
        <v>0.95</v>
      </c>
      <c r="E556" t="str">
        <f>E555</f>
        <v>Cal-37</v>
      </c>
      <c r="F556" t="s">
        <v>44</v>
      </c>
      <c r="G556" t="s">
        <v>139</v>
      </c>
      <c r="H556" s="13" cm="1">
        <f t="array" ref="H556">INDEX(Financials!$B$5:$AI$260,FinancialWalk!K556,FinancialWalk!L556)</f>
        <v>-100176085.25407964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MarinusPortlandSnowy</v>
      </c>
      <c r="C557" t="s">
        <v>64</v>
      </c>
      <c r="D557">
        <v>0.95</v>
      </c>
      <c r="E557" t="str">
        <f t="shared" ref="E557:E584" si="77">E556</f>
        <v>Cal-37</v>
      </c>
      <c r="F557" t="s">
        <v>44</v>
      </c>
      <c r="G557" t="s">
        <v>139</v>
      </c>
      <c r="H557" s="13" cm="1">
        <f t="array" ref="H557">INDEX(Financials!$B$5:$AI$260,FinancialWalk!K557,FinancialWalk!L557)</f>
        <v>-100176085.25407964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MarinusPortlandSnowy</v>
      </c>
      <c r="C558" t="s">
        <v>64</v>
      </c>
      <c r="D558">
        <v>0.95</v>
      </c>
      <c r="E558" t="str">
        <f t="shared" si="77"/>
        <v>Cal-37</v>
      </c>
      <c r="F558" t="s">
        <v>44</v>
      </c>
      <c r="G558" t="s">
        <v>139</v>
      </c>
      <c r="H558" s="13" cm="1">
        <f t="array" ref="H558">INDEX(Financials!$B$5:$AI$260,FinancialWalk!K558,FinancialWalk!L558)</f>
        <v>-100176085.25407964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MarinusPortlandSnowy</v>
      </c>
      <c r="C559" t="s">
        <v>64</v>
      </c>
      <c r="D559">
        <v>0.75</v>
      </c>
      <c r="E559" t="str">
        <f t="shared" si="77"/>
        <v>Cal-37</v>
      </c>
      <c r="F559" t="s">
        <v>44</v>
      </c>
      <c r="G559" t="s">
        <v>139</v>
      </c>
      <c r="H559" s="13" cm="1">
        <f t="array" ref="H559">INDEX(Financials!$B$5:$AI$260,FinancialWalk!K559,FinancialWalk!L559)</f>
        <v>-42125572.490606777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MarinusPortlandSnowy</v>
      </c>
      <c r="C560" t="s">
        <v>64</v>
      </c>
      <c r="D560">
        <v>0.75</v>
      </c>
      <c r="E560" t="str">
        <f t="shared" si="77"/>
        <v>Cal-37</v>
      </c>
      <c r="F560" t="s">
        <v>44</v>
      </c>
      <c r="G560" t="s">
        <v>139</v>
      </c>
      <c r="H560" s="13" cm="1">
        <f t="array" ref="H560">INDEX(Financials!$B$5:$AI$260,FinancialWalk!K560,FinancialWalk!L560)</f>
        <v>-42125572.490606777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MarinusPortlandSnowy</v>
      </c>
      <c r="C561" t="s">
        <v>64</v>
      </c>
      <c r="D561">
        <v>0.75</v>
      </c>
      <c r="E561" t="str">
        <f t="shared" si="77"/>
        <v>Cal-37</v>
      </c>
      <c r="F561" t="s">
        <v>44</v>
      </c>
      <c r="G561" t="s">
        <v>139</v>
      </c>
      <c r="H561" s="13" cm="1">
        <f t="array" ref="H561">INDEX(Financials!$B$5:$AI$260,FinancialWalk!K561,FinancialWalk!L561)</f>
        <v>-42125572.490606777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MarinusPortlandSnowy</v>
      </c>
      <c r="C562" t="s">
        <v>64</v>
      </c>
      <c r="D562">
        <v>0.75</v>
      </c>
      <c r="E562" t="str">
        <f t="shared" si="77"/>
        <v>Cal-37</v>
      </c>
      <c r="F562" t="s">
        <v>44</v>
      </c>
      <c r="G562" t="s">
        <v>139</v>
      </c>
      <c r="H562" s="13" cm="1">
        <f t="array" ref="H562">INDEX(Financials!$B$5:$AI$260,FinancialWalk!K562,FinancialWalk!L562)</f>
        <v>-42125572.490606777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MarinusPortlandSnowy</v>
      </c>
      <c r="C563" t="s">
        <v>64</v>
      </c>
      <c r="D563">
        <v>0.5</v>
      </c>
      <c r="E563" t="str">
        <f t="shared" si="77"/>
        <v>Cal-37</v>
      </c>
      <c r="F563" t="s">
        <v>44</v>
      </c>
      <c r="G563" t="s">
        <v>139</v>
      </c>
      <c r="H563" s="13" cm="1">
        <f t="array" ref="H563">INDEX(Financials!$B$5:$AI$260,FinancialWalk!K563,FinancialWalk!L563)</f>
        <v>824845.45485617302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MarinusPortlandSnowy</v>
      </c>
      <c r="C564" t="s">
        <v>64</v>
      </c>
      <c r="D564">
        <v>0.5</v>
      </c>
      <c r="E564" t="str">
        <f t="shared" si="77"/>
        <v>Cal-37</v>
      </c>
      <c r="F564" t="s">
        <v>44</v>
      </c>
      <c r="G564" t="s">
        <v>139</v>
      </c>
      <c r="H564" s="13" cm="1">
        <f t="array" ref="H564">INDEX(Financials!$B$5:$AI$260,FinancialWalk!K564,FinancialWalk!L564)</f>
        <v>824845.45485617302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MarinusPortlandSnowy</v>
      </c>
      <c r="C565" t="s">
        <v>64</v>
      </c>
      <c r="D565">
        <v>0.5</v>
      </c>
      <c r="E565" t="str">
        <f t="shared" si="77"/>
        <v>Cal-37</v>
      </c>
      <c r="F565" t="s">
        <v>44</v>
      </c>
      <c r="G565" t="s">
        <v>139</v>
      </c>
      <c r="H565" s="13" cm="1">
        <f t="array" ref="H565">INDEX(Financials!$B$5:$AI$260,FinancialWalk!K565,FinancialWalk!L565)</f>
        <v>824845.45485617302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MarinusPortlandSnowy</v>
      </c>
      <c r="C566" t="s">
        <v>64</v>
      </c>
      <c r="D566">
        <v>0.5</v>
      </c>
      <c r="E566" t="str">
        <f t="shared" si="77"/>
        <v>Cal-37</v>
      </c>
      <c r="F566" t="s">
        <v>44</v>
      </c>
      <c r="G566" t="s">
        <v>139</v>
      </c>
      <c r="H566" s="13" cm="1">
        <f t="array" ref="H566">INDEX(Financials!$B$5:$AI$260,FinancialWalk!K566,FinancialWalk!L566)</f>
        <v>824845.45485617302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MarinusPortlandSnowy</v>
      </c>
      <c r="C567" t="s">
        <v>64</v>
      </c>
      <c r="D567">
        <v>0.5</v>
      </c>
      <c r="E567" t="str">
        <f t="shared" si="77"/>
        <v>Cal-37</v>
      </c>
      <c r="F567" t="s">
        <v>44</v>
      </c>
      <c r="G567" t="s">
        <v>139</v>
      </c>
      <c r="H567" s="13" cm="1">
        <f t="array" ref="H567">INDEX(Financials!$B$5:$AI$260,FinancialWalk!K567,FinancialWalk!L567)</f>
        <v>824845.45485617302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MarinusPortlandSnowy</v>
      </c>
      <c r="C568" t="s">
        <v>64</v>
      </c>
      <c r="D568">
        <v>0.25</v>
      </c>
      <c r="E568" t="str">
        <f t="shared" si="77"/>
        <v>Cal-37</v>
      </c>
      <c r="F568" t="s">
        <v>44</v>
      </c>
      <c r="G568" t="s">
        <v>139</v>
      </c>
      <c r="H568" s="13" cm="1">
        <f t="array" ref="H568">INDEX(Financials!$B$5:$AI$260,FinancialWalk!K568,FinancialWalk!L568)</f>
        <v>45999454.786369242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MarinusPortlandSnowy</v>
      </c>
      <c r="C569" t="s">
        <v>64</v>
      </c>
      <c r="D569">
        <v>0.25</v>
      </c>
      <c r="E569" t="str">
        <f t="shared" si="77"/>
        <v>Cal-37</v>
      </c>
      <c r="F569" t="s">
        <v>44</v>
      </c>
      <c r="G569" t="s">
        <v>139</v>
      </c>
      <c r="H569" s="13" cm="1">
        <f t="array" ref="H569">INDEX(Financials!$B$5:$AI$260,FinancialWalk!K569,FinancialWalk!L569)</f>
        <v>45999454.786369242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MarinusPortlandSnowy</v>
      </c>
      <c r="C570" t="s">
        <v>64</v>
      </c>
      <c r="D570">
        <v>0.25</v>
      </c>
      <c r="E570" t="str">
        <f t="shared" si="77"/>
        <v>Cal-37</v>
      </c>
      <c r="F570" t="s">
        <v>44</v>
      </c>
      <c r="G570" t="s">
        <v>139</v>
      </c>
      <c r="H570" s="13" cm="1">
        <f t="array" ref="H570">INDEX(Financials!$B$5:$AI$260,FinancialWalk!K570,FinancialWalk!L570)</f>
        <v>45999454.786369242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MarinusPortlandSnowy</v>
      </c>
      <c r="C571" t="s">
        <v>64</v>
      </c>
      <c r="D571">
        <v>0.25</v>
      </c>
      <c r="E571" t="str">
        <f t="shared" si="77"/>
        <v>Cal-37</v>
      </c>
      <c r="F571" t="s">
        <v>44</v>
      </c>
      <c r="G571" t="s">
        <v>139</v>
      </c>
      <c r="H571" s="13" cm="1">
        <f t="array" ref="H571">INDEX(Financials!$B$5:$AI$260,FinancialWalk!K571,FinancialWalk!L571)</f>
        <v>45999454.786369242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MarinusPortlandSnowy</v>
      </c>
      <c r="C572" t="s">
        <v>64</v>
      </c>
      <c r="D572">
        <v>0.05</v>
      </c>
      <c r="E572" t="str">
        <f t="shared" si="77"/>
        <v>Cal-37</v>
      </c>
      <c r="F572" t="s">
        <v>44</v>
      </c>
      <c r="G572" t="s">
        <v>139</v>
      </c>
      <c r="H572" s="13" cm="1">
        <f t="array" ref="H572">INDEX(Financials!$B$5:$AI$260,FinancialWalk!K572,FinancialWalk!L572)</f>
        <v>65457191.538258761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MarinusPortlandSnowy</v>
      </c>
      <c r="C573" t="s">
        <v>64</v>
      </c>
      <c r="D573">
        <v>0.05</v>
      </c>
      <c r="E573" t="str">
        <f t="shared" si="77"/>
        <v>Cal-37</v>
      </c>
      <c r="F573" t="s">
        <v>44</v>
      </c>
      <c r="G573" t="s">
        <v>139</v>
      </c>
      <c r="H573" s="13" cm="1">
        <f t="array" ref="H573">INDEX(Financials!$B$5:$AI$260,FinancialWalk!K573,FinancialWalk!L573)</f>
        <v>65457191.538258761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MarinusPortlandSnowy</v>
      </c>
      <c r="C574" t="s">
        <v>64</v>
      </c>
      <c r="D574">
        <v>0.05</v>
      </c>
      <c r="E574" t="str">
        <f t="shared" si="77"/>
        <v>Cal-37</v>
      </c>
      <c r="F574" t="s">
        <v>44</v>
      </c>
      <c r="G574" t="s">
        <v>139</v>
      </c>
      <c r="H574" s="13" cm="1">
        <f t="array" ref="H574">INDEX(Financials!$B$5:$AI$260,FinancialWalk!K574,FinancialWalk!L574)</f>
        <v>65457191.538258761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MarinusPortlandSnowy</v>
      </c>
      <c r="C575" t="s">
        <v>64</v>
      </c>
      <c r="D575">
        <v>0</v>
      </c>
      <c r="E575" t="str">
        <f t="shared" si="77"/>
        <v>Cal-37</v>
      </c>
      <c r="F575" t="s">
        <v>44</v>
      </c>
      <c r="G575" t="s">
        <v>139</v>
      </c>
      <c r="H575" s="13" cm="1">
        <f t="array" ref="H575">INDEX(Financials!$B$5:$AI$260,FinancialWalk!K575,FinancialWalk!L575)</f>
        <v>84894974.244621813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MarinusPortlandSnowy</v>
      </c>
      <c r="C576" t="s">
        <v>64</v>
      </c>
      <c r="D576" t="s">
        <v>24</v>
      </c>
      <c r="E576" t="str">
        <f t="shared" si="77"/>
        <v>Cal-37</v>
      </c>
      <c r="F576" t="s">
        <v>44</v>
      </c>
      <c r="G576" t="s">
        <v>139</v>
      </c>
      <c r="H576" s="13" cm="1">
        <f t="array" ref="H576">INDEX(Financials!$B$5:$AI$260,FinancialWalk!K576,FinancialWalk!L576)</f>
        <v>2251120.1456035534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MarinusPortlandSnowy</v>
      </c>
      <c r="C577" t="s">
        <v>64</v>
      </c>
      <c r="D577">
        <v>1</v>
      </c>
      <c r="E577" t="str">
        <f t="shared" si="77"/>
        <v>Cal-37</v>
      </c>
      <c r="F577" t="s">
        <v>34</v>
      </c>
      <c r="G577" t="str">
        <f>$U$26&amp;" (MWh)"</f>
        <v>Merchant NPV (MWh)</v>
      </c>
      <c r="H577" s="117" cm="1">
        <f t="array" ref="H577">INDEX($U$27:$Y$34,K577,L577)</f>
        <v>29.162835571276471</v>
      </c>
      <c r="K577">
        <v>1</v>
      </c>
      <c r="L577">
        <v>1</v>
      </c>
    </row>
    <row r="578" spans="2:12" x14ac:dyDescent="0.3">
      <c r="B578" t="str">
        <f t="shared" si="76"/>
        <v>MarinusPortlandSnowy</v>
      </c>
      <c r="C578" t="s">
        <v>64</v>
      </c>
      <c r="D578">
        <v>0.95</v>
      </c>
      <c r="E578" t="str">
        <f t="shared" si="77"/>
        <v>Cal-37</v>
      </c>
      <c r="F578" t="s">
        <v>34</v>
      </c>
      <c r="G578" t="str">
        <f t="shared" ref="G578:G584" si="78">$U$26&amp;" (MWh)"</f>
        <v>Merchant NPV (MWh)</v>
      </c>
      <c r="H578" s="117" cm="1">
        <f t="array" ref="H578">INDEX($U$27:$Y$34,K578,L578)</f>
        <v>16.563009973408306</v>
      </c>
      <c r="K578">
        <v>2</v>
      </c>
      <c r="L578">
        <v>1</v>
      </c>
    </row>
    <row r="579" spans="2:12" x14ac:dyDescent="0.3">
      <c r="B579" t="str">
        <f t="shared" si="76"/>
        <v>MarinusPortlandSnowy</v>
      </c>
      <c r="C579" t="s">
        <v>64</v>
      </c>
      <c r="D579">
        <v>0.75</v>
      </c>
      <c r="E579" t="str">
        <f t="shared" si="77"/>
        <v>Cal-37</v>
      </c>
      <c r="F579" t="s">
        <v>34</v>
      </c>
      <c r="G579" t="str">
        <f t="shared" si="78"/>
        <v>Merchant NPV (MWh)</v>
      </c>
      <c r="H579" s="117" cm="1">
        <f t="array" ref="H579">INDEX($U$27:$Y$34,K579,L579)</f>
        <v>8.9500564462351608</v>
      </c>
      <c r="K579">
        <v>3</v>
      </c>
      <c r="L579">
        <v>1</v>
      </c>
    </row>
    <row r="580" spans="2:12" x14ac:dyDescent="0.3">
      <c r="B580" t="str">
        <f t="shared" si="76"/>
        <v>MarinusPortlandSnowy</v>
      </c>
      <c r="C580" t="s">
        <v>64</v>
      </c>
      <c r="D580">
        <v>0.5</v>
      </c>
      <c r="E580" t="str">
        <f t="shared" si="77"/>
        <v>Cal-37</v>
      </c>
      <c r="F580" t="s">
        <v>34</v>
      </c>
      <c r="G580" t="str">
        <f t="shared" si="78"/>
        <v>Merchant NPV (MWh)</v>
      </c>
      <c r="H580" s="117" cm="1">
        <f t="array" ref="H580">INDEX($U$27:$Y$34,K580,L580)</f>
        <v>3.4139830665549118</v>
      </c>
      <c r="K580">
        <v>4</v>
      </c>
      <c r="L580">
        <v>1</v>
      </c>
    </row>
    <row r="581" spans="2:12" x14ac:dyDescent="0.3">
      <c r="B581" t="str">
        <f t="shared" si="76"/>
        <v>MarinusPortlandSnowy</v>
      </c>
      <c r="C581" t="s">
        <v>64</v>
      </c>
      <c r="D581">
        <v>0.25</v>
      </c>
      <c r="E581" t="str">
        <f t="shared" si="77"/>
        <v>Cal-37</v>
      </c>
      <c r="F581" t="s">
        <v>34</v>
      </c>
      <c r="G581" t="str">
        <f t="shared" si="78"/>
        <v>Merchant NPV (MWh)</v>
      </c>
      <c r="H581" s="117" cm="1">
        <f t="array" ref="H581">INDEX($U$27:$Y$34,K581,L581)</f>
        <v>-3.177742532904503</v>
      </c>
      <c r="K581">
        <v>5</v>
      </c>
      <c r="L581">
        <v>1</v>
      </c>
    </row>
    <row r="582" spans="2:12" x14ac:dyDescent="0.3">
      <c r="B582" t="str">
        <f t="shared" si="76"/>
        <v>MarinusPortlandSnowy</v>
      </c>
      <c r="C582" t="s">
        <v>64</v>
      </c>
      <c r="D582">
        <v>0.05</v>
      </c>
      <c r="E582" t="str">
        <f t="shared" si="77"/>
        <v>Cal-37</v>
      </c>
      <c r="F582" t="s">
        <v>34</v>
      </c>
      <c r="G582" t="str">
        <f t="shared" si="78"/>
        <v>Merchant NPV (MWh)</v>
      </c>
      <c r="H582" s="117" cm="1">
        <f t="array" ref="H582">INDEX($U$27:$Y$34,K582,L582)</f>
        <v>-14.35547591576533</v>
      </c>
      <c r="K582">
        <v>6</v>
      </c>
      <c r="L582">
        <v>1</v>
      </c>
    </row>
    <row r="583" spans="2:12" x14ac:dyDescent="0.3">
      <c r="B583" t="str">
        <f t="shared" si="76"/>
        <v>MarinusPortlandSnowy</v>
      </c>
      <c r="C583" t="s">
        <v>64</v>
      </c>
      <c r="D583">
        <v>0</v>
      </c>
      <c r="E583" t="str">
        <f t="shared" si="77"/>
        <v>Cal-37</v>
      </c>
      <c r="F583" t="s">
        <v>34</v>
      </c>
      <c r="G583" t="str">
        <f t="shared" si="78"/>
        <v>Merchant NPV (MWh)</v>
      </c>
      <c r="H583" s="117" cm="1">
        <f t="array" ref="H583">INDEX($U$27:$Y$34,K583,L583)</f>
        <v>-38.480499261634137</v>
      </c>
      <c r="K583">
        <v>7</v>
      </c>
      <c r="L583">
        <v>1</v>
      </c>
    </row>
    <row r="584" spans="2:12" x14ac:dyDescent="0.3">
      <c r="B584" t="str">
        <f t="shared" si="76"/>
        <v>MarinusPortlandSnowy</v>
      </c>
      <c r="C584" t="s">
        <v>64</v>
      </c>
      <c r="D584" t="s">
        <v>24</v>
      </c>
      <c r="E584" t="str">
        <f t="shared" si="77"/>
        <v>Cal-37</v>
      </c>
      <c r="F584" t="s">
        <v>34</v>
      </c>
      <c r="G584" t="str">
        <f t="shared" si="78"/>
        <v>Merchant NPV (MWh)</v>
      </c>
      <c r="H584" s="117" cm="1">
        <f t="array" ref="H584">INDEX($U$27:$Y$34,K584,L584)</f>
        <v>3.6668181429013678</v>
      </c>
      <c r="K584">
        <v>8</v>
      </c>
      <c r="L584">
        <v>1</v>
      </c>
    </row>
    <row r="585" spans="2:12" x14ac:dyDescent="0.3">
      <c r="B585" t="str">
        <f>$B$2</f>
        <v>MarinusPortlandSnowy</v>
      </c>
      <c r="C585" t="s">
        <v>64</v>
      </c>
      <c r="D585">
        <v>1</v>
      </c>
      <c r="E585" t="s">
        <v>18</v>
      </c>
      <c r="F585" t="s">
        <v>34</v>
      </c>
      <c r="G585" t="str">
        <f>$V$26&amp;" (MWh)"</f>
        <v>PPA NPV (MWh)</v>
      </c>
      <c r="H585" s="117" cm="1">
        <f t="array" ref="H585">INDEX($U$27:$Y$34,K585,L585)</f>
        <v>26.742691936847354</v>
      </c>
      <c r="K585">
        <f>K577</f>
        <v>1</v>
      </c>
      <c r="L585">
        <f>L577+1</f>
        <v>2</v>
      </c>
    </row>
    <row r="586" spans="2:12" x14ac:dyDescent="0.3">
      <c r="B586" t="str">
        <f>B585</f>
        <v>MarinusPortlandSnowy</v>
      </c>
      <c r="C586" t="s">
        <v>64</v>
      </c>
      <c r="D586">
        <v>0.95</v>
      </c>
      <c r="E586" t="str">
        <f>E585</f>
        <v>Cal-37</v>
      </c>
      <c r="F586" t="s">
        <v>34</v>
      </c>
      <c r="G586" t="str">
        <f t="shared" ref="G586:G592" si="79">$V$26&amp;" (MWh)"</f>
        <v>PPA NPV (MWh)</v>
      </c>
      <c r="H586" s="117" cm="1">
        <f t="array" ref="H586">INDEX($U$27:$Y$34,K586,L586)</f>
        <v>15.4600765470701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MarinusPortlandSnowy</v>
      </c>
      <c r="C587" t="s">
        <v>64</v>
      </c>
      <c r="D587">
        <v>0.75</v>
      </c>
      <c r="E587" t="str">
        <f t="shared" ref="E587:E600" si="83">E586</f>
        <v>Cal-37</v>
      </c>
      <c r="F587" t="s">
        <v>34</v>
      </c>
      <c r="G587" t="str">
        <f t="shared" si="79"/>
        <v>PPA NPV (MWh)</v>
      </c>
      <c r="H587" s="117" cm="1">
        <f t="array" ref="H587">INDEX($U$27:$Y$34,K587,L587)</f>
        <v>9.2561023671625779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MarinusPortlandSnowy</v>
      </c>
      <c r="C588" t="s">
        <v>64</v>
      </c>
      <c r="D588">
        <v>0.5</v>
      </c>
      <c r="E588" t="str">
        <f t="shared" si="83"/>
        <v>Cal-37</v>
      </c>
      <c r="F588" t="s">
        <v>34</v>
      </c>
      <c r="G588" t="str">
        <f t="shared" si="79"/>
        <v>PPA NPV (MWh)</v>
      </c>
      <c r="H588" s="117" cm="1">
        <f t="array" ref="H588">INDEX($U$27:$Y$34,K588,L588)</f>
        <v>4.4056346698587712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MarinusPortlandSnowy</v>
      </c>
      <c r="C589" t="s">
        <v>64</v>
      </c>
      <c r="D589">
        <v>0.25</v>
      </c>
      <c r="E589" t="str">
        <f t="shared" si="83"/>
        <v>Cal-37</v>
      </c>
      <c r="F589" t="s">
        <v>34</v>
      </c>
      <c r="G589" t="str">
        <f t="shared" si="79"/>
        <v>PPA NPV (MWh)</v>
      </c>
      <c r="H589" s="117" cm="1">
        <f t="array" ref="H589">INDEX($U$27:$Y$34,K589,L589)</f>
        <v>-0.48662292265147272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MarinusPortlandSnowy</v>
      </c>
      <c r="C590" t="s">
        <v>64</v>
      </c>
      <c r="D590">
        <v>0.05</v>
      </c>
      <c r="E590" t="str">
        <f t="shared" si="83"/>
        <v>Cal-37</v>
      </c>
      <c r="F590" t="s">
        <v>34</v>
      </c>
      <c r="G590" t="str">
        <f t="shared" si="79"/>
        <v>PPA NPV (MWh)</v>
      </c>
      <c r="H590" s="117" cm="1">
        <f t="array" ref="H590">INDEX($U$27:$Y$34,K590,L590)</f>
        <v>-6.6919542138205443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MarinusPortlandSnowy</v>
      </c>
      <c r="C591" t="s">
        <v>64</v>
      </c>
      <c r="D591">
        <v>0</v>
      </c>
      <c r="E591" t="str">
        <f t="shared" si="83"/>
        <v>Cal-37</v>
      </c>
      <c r="F591" t="s">
        <v>34</v>
      </c>
      <c r="G591" t="str">
        <f t="shared" si="79"/>
        <v>PPA NPV (MWh)</v>
      </c>
      <c r="H591" s="117" cm="1">
        <f t="array" ref="H591">INDEX($U$27:$Y$34,K591,L591)</f>
        <v>-13.947361611540565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MarinusPortlandSnowy</v>
      </c>
      <c r="C592" t="s">
        <v>64</v>
      </c>
      <c r="D592" t="s">
        <v>24</v>
      </c>
      <c r="E592" t="str">
        <f t="shared" si="83"/>
        <v>Cal-37</v>
      </c>
      <c r="F592" t="s">
        <v>34</v>
      </c>
      <c r="G592" t="str">
        <f t="shared" si="79"/>
        <v>PPA NPV (MWh)</v>
      </c>
      <c r="H592" s="117" cm="1">
        <f t="array" ref="H592">INDEX($U$27:$Y$34,K592,L592)</f>
        <v>4.6057572281757757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MarinusPortlandSnowy</v>
      </c>
      <c r="C593" t="s">
        <v>64</v>
      </c>
      <c r="D593">
        <v>1</v>
      </c>
      <c r="E593" t="str">
        <f t="shared" si="83"/>
        <v>Cal-37</v>
      </c>
      <c r="F593" t="s">
        <v>34</v>
      </c>
      <c r="G593" t="str">
        <f>$W$26&amp;" (MWh)"</f>
        <v>Merchant with PPA NPV (MWh)</v>
      </c>
      <c r="H593" s="117" cm="1">
        <f t="array" ref="H593">INDEX($U$27:$Y$34,K593,L593)</f>
        <v>27.512508918554619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MarinusPortlandSnowy</v>
      </c>
      <c r="C594" t="s">
        <v>64</v>
      </c>
      <c r="D594">
        <v>0.95</v>
      </c>
      <c r="E594" t="str">
        <f t="shared" si="83"/>
        <v>Cal-37</v>
      </c>
      <c r="F594" t="s">
        <v>34</v>
      </c>
      <c r="G594" t="str">
        <f t="shared" ref="G594:G600" si="84">$W$26&amp;" (MWh)"</f>
        <v>Merchant with PPA NPV (MWh)</v>
      </c>
      <c r="H594" s="117" cm="1">
        <f t="array" ref="H594">INDEX($U$27:$Y$34,K594,L594)</f>
        <v>15.773636496906745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MarinusPortlandSnowy</v>
      </c>
      <c r="C595" t="s">
        <v>64</v>
      </c>
      <c r="D595">
        <v>0.75</v>
      </c>
      <c r="E595" t="str">
        <f t="shared" si="83"/>
        <v>Cal-37</v>
      </c>
      <c r="F595" t="s">
        <v>34</v>
      </c>
      <c r="G595" t="str">
        <f t="shared" si="84"/>
        <v>Merchant with PPA NPV (MWh)</v>
      </c>
      <c r="H595" s="117" cm="1">
        <f t="array" ref="H595">INDEX($U$27:$Y$34,K595,L595)</f>
        <v>9.1731822181325793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MarinusPortlandSnowy</v>
      </c>
      <c r="C596" t="s">
        <v>64</v>
      </c>
      <c r="D596">
        <v>0.5</v>
      </c>
      <c r="E596" t="str">
        <f t="shared" si="83"/>
        <v>Cal-37</v>
      </c>
      <c r="F596" t="s">
        <v>34</v>
      </c>
      <c r="G596" t="str">
        <f t="shared" si="84"/>
        <v>Merchant with PPA NPV (MWh)</v>
      </c>
      <c r="H596" s="117" cm="1">
        <f t="array" ref="H596">INDEX($U$27:$Y$34,K596,L596)</f>
        <v>4.1466226120287581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MarinusPortlandSnowy</v>
      </c>
      <c r="C597" t="s">
        <v>64</v>
      </c>
      <c r="D597">
        <v>0.25</v>
      </c>
      <c r="E597" t="str">
        <f t="shared" si="83"/>
        <v>Cal-37</v>
      </c>
      <c r="F597" t="s">
        <v>34</v>
      </c>
      <c r="G597" t="str">
        <f t="shared" si="84"/>
        <v>Merchant with PPA NPV (MWh)</v>
      </c>
      <c r="H597" s="117" cm="1">
        <f t="array" ref="H597">INDEX($U$27:$Y$34,K597,L597)</f>
        <v>-1.1494325538985937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MarinusPortlandSnowy</v>
      </c>
      <c r="C598" t="s">
        <v>64</v>
      </c>
      <c r="D598">
        <v>0.05</v>
      </c>
      <c r="E598" t="str">
        <f t="shared" si="83"/>
        <v>Cal-37</v>
      </c>
      <c r="F598" t="s">
        <v>34</v>
      </c>
      <c r="G598" t="str">
        <f t="shared" si="84"/>
        <v>Merchant with PPA NPV (MWh)</v>
      </c>
      <c r="H598" s="117" cm="1">
        <f t="array" ref="H598">INDEX($U$27:$Y$34,K598,L598)</f>
        <v>-8.4063497103867402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MarinusPortlandSnowy</v>
      </c>
      <c r="C599" t="s">
        <v>64</v>
      </c>
      <c r="D599">
        <v>0</v>
      </c>
      <c r="E599" t="str">
        <f t="shared" si="83"/>
        <v>Cal-37</v>
      </c>
      <c r="F599" t="s">
        <v>34</v>
      </c>
      <c r="G599" t="str">
        <f t="shared" si="84"/>
        <v>Merchant with PPA NPV (MWh)</v>
      </c>
      <c r="H599" s="117" cm="1">
        <f t="array" ref="H599">INDEX($U$27:$Y$34,K599,L599)</f>
        <v>-18.478257099776453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MarinusPortlandSnowy</v>
      </c>
      <c r="C600" t="s">
        <v>64</v>
      </c>
      <c r="D600" t="s">
        <v>24</v>
      </c>
      <c r="E600" t="str">
        <f t="shared" si="83"/>
        <v>Cal-37</v>
      </c>
      <c r="F600" t="s">
        <v>34</v>
      </c>
      <c r="G600" t="str">
        <f t="shared" si="84"/>
        <v>Merchant with PPA NPV (MWh)</v>
      </c>
      <c r="H600" s="117" cm="1">
        <f t="array" ref="H600">INDEX($U$27:$Y$34,K600,L600)</f>
        <v>4.3623539262077484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MarinusPortlandSnowy</v>
      </c>
      <c r="C601" t="s">
        <v>64</v>
      </c>
      <c r="D601">
        <v>1</v>
      </c>
      <c r="E601" t="s">
        <v>18</v>
      </c>
      <c r="F601" t="s">
        <v>34</v>
      </c>
      <c r="G601" t="str">
        <f>$X$26&amp;" (MWh)"</f>
        <v>Sold Swap NPV (MWh)</v>
      </c>
      <c r="H601" s="117" cm="1">
        <f t="array" ref="H601">INDEX($U$27:$Y$34,K601,L601)</f>
        <v>-31.648078812774948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MarinusPortlandSnowy</v>
      </c>
      <c r="C602" t="s">
        <v>64</v>
      </c>
      <c r="D602">
        <v>0.95</v>
      </c>
      <c r="E602" t="str">
        <f>E601</f>
        <v>Cal-37</v>
      </c>
      <c r="F602" t="s">
        <v>34</v>
      </c>
      <c r="G602" t="str">
        <f t="shared" ref="G602:G608" si="85">$X$26&amp;" (MWh)"</f>
        <v>Sold Swap NPV (MWh)</v>
      </c>
      <c r="H602" s="117" cm="1">
        <f t="array" ref="H602">INDEX($U$27:$Y$34,K602,L602)</f>
        <v>-14.284748638786168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MarinusPortlandSnowy</v>
      </c>
      <c r="C603" t="s">
        <v>64</v>
      </c>
      <c r="D603">
        <v>0.75</v>
      </c>
      <c r="E603" t="str">
        <f t="shared" ref="E603:E608" si="87">E602</f>
        <v>Cal-37</v>
      </c>
      <c r="F603" t="s">
        <v>34</v>
      </c>
      <c r="G603" t="str">
        <f t="shared" si="85"/>
        <v>Sold Swap NPV (MWh)</v>
      </c>
      <c r="H603" s="117" cm="1">
        <f t="array" ref="H603">INDEX($U$27:$Y$34,K603,L603)</f>
        <v>-6.0069547813436541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MarinusPortlandSnowy</v>
      </c>
      <c r="C604" t="s">
        <v>64</v>
      </c>
      <c r="D604">
        <v>0.5</v>
      </c>
      <c r="E604" t="str">
        <f t="shared" si="87"/>
        <v>Cal-37</v>
      </c>
      <c r="F604" t="s">
        <v>34</v>
      </c>
      <c r="G604" t="str">
        <f t="shared" si="85"/>
        <v>Sold Swap NPV (MWh)</v>
      </c>
      <c r="H604" s="117" cm="1">
        <f t="array" ref="H604">INDEX($U$27:$Y$34,K604,L604)</f>
        <v>0.11761998842918278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MarinusPortlandSnowy</v>
      </c>
      <c r="C605" t="s">
        <v>64</v>
      </c>
      <c r="D605">
        <v>0.25</v>
      </c>
      <c r="E605" t="str">
        <f t="shared" si="87"/>
        <v>Cal-37</v>
      </c>
      <c r="F605" t="s">
        <v>34</v>
      </c>
      <c r="G605" t="str">
        <f t="shared" si="85"/>
        <v>Sold Swap NPV (MWh)</v>
      </c>
      <c r="H605" s="117" cm="1">
        <f t="array" ref="H605">INDEX($U$27:$Y$34,K605,L605)</f>
        <v>6.5593564320056528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MarinusPortlandSnowy</v>
      </c>
      <c r="C606" t="s">
        <v>64</v>
      </c>
      <c r="D606">
        <v>0.05</v>
      </c>
      <c r="E606" t="str">
        <f t="shared" si="87"/>
        <v>Cal-37</v>
      </c>
      <c r="F606" t="s">
        <v>34</v>
      </c>
      <c r="G606" t="str">
        <f t="shared" si="85"/>
        <v>Sold Swap NPV (MWh)</v>
      </c>
      <c r="H606" s="117" cm="1">
        <f t="array" ref="H606">INDEX($U$27:$Y$34,K606,L606)</f>
        <v>15.089901273887511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MarinusPortlandSnowy</v>
      </c>
      <c r="C607" t="s">
        <v>64</v>
      </c>
      <c r="D607">
        <v>0</v>
      </c>
      <c r="E607" t="str">
        <f t="shared" si="87"/>
        <v>Cal-37</v>
      </c>
      <c r="F607" t="s">
        <v>34</v>
      </c>
      <c r="G607" t="str">
        <f t="shared" si="85"/>
        <v>Sold Swap NPV (MWh)</v>
      </c>
      <c r="H607" s="117" cm="1">
        <f t="array" ref="H607">INDEX($U$27:$Y$34,K607,L607)</f>
        <v>21.185005265812251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MarinusPortlandSnowy</v>
      </c>
      <c r="C608" t="s">
        <v>64</v>
      </c>
      <c r="D608" t="s">
        <v>24</v>
      </c>
      <c r="E608" t="str">
        <f t="shared" si="87"/>
        <v>Cal-37</v>
      </c>
      <c r="F608" t="s">
        <v>34</v>
      </c>
      <c r="G608" t="str">
        <f t="shared" si="85"/>
        <v>Sold Swap NPV (MWh)</v>
      </c>
      <c r="H608" s="117" cm="1">
        <f t="array" ref="H608">INDEX($U$27:$Y$34,K608,L608)</f>
        <v>0.32100161784216769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MarinusPortlandSnowy</v>
      </c>
      <c r="C609" t="s">
        <v>64</v>
      </c>
      <c r="D609">
        <v>1</v>
      </c>
      <c r="E609" t="s">
        <v>18</v>
      </c>
      <c r="F609" t="s">
        <v>34</v>
      </c>
      <c r="G609" t="str">
        <f>$Y$26&amp;" (MWh)"</f>
        <v>Merchant with PPA and Sold Swap NPV (MWh)</v>
      </c>
      <c r="H609" s="117" cm="1">
        <f t="array" ref="H609">INDEX($U$27:$Y$34,K609,L609)</f>
        <v>5.5298185439342671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MarinusPortlandSnowy</v>
      </c>
      <c r="C610" t="s">
        <v>64</v>
      </c>
      <c r="D610">
        <v>0.95</v>
      </c>
      <c r="E610" t="str">
        <f>E609</f>
        <v>Cal-37</v>
      </c>
      <c r="F610" t="s">
        <v>34</v>
      </c>
      <c r="G610" t="str">
        <f t="shared" ref="G610:G616" si="88">$Y$26&amp;" (MWh)"</f>
        <v>Merchant with PPA and Sold Swap NPV (MWh)</v>
      </c>
      <c r="H610" s="117" cm="1">
        <f t="array" ref="H610">INDEX($U$27:$Y$34,K610,L610)</f>
        <v>3.9344759340717572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MarinusPortlandSnowy</v>
      </c>
      <c r="C611" t="s">
        <v>64</v>
      </c>
      <c r="D611">
        <v>0.75</v>
      </c>
      <c r="E611" t="str">
        <f t="shared" ref="E611:E624" si="89">E610</f>
        <v>Cal-37</v>
      </c>
      <c r="F611" t="s">
        <v>34</v>
      </c>
      <c r="G611" t="str">
        <f t="shared" si="88"/>
        <v>Merchant with PPA and Sold Swap NPV (MWh)</v>
      </c>
      <c r="H611" s="117" cm="1">
        <f t="array" ref="H611">INDEX($U$27:$Y$34,K611,L611)</f>
        <v>3.0206486241519439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MarinusPortlandSnowy</v>
      </c>
      <c r="C612" t="s">
        <v>64</v>
      </c>
      <c r="D612">
        <v>0.5</v>
      </c>
      <c r="E612" t="str">
        <f t="shared" si="89"/>
        <v>Cal-37</v>
      </c>
      <c r="F612" t="s">
        <v>34</v>
      </c>
      <c r="G612" t="str">
        <f t="shared" si="88"/>
        <v>Merchant with PPA and Sold Swap NPV (MWh)</v>
      </c>
      <c r="H612" s="117" cm="1">
        <f t="array" ref="H612">INDEX($U$27:$Y$34,K612,L612)</f>
        <v>2.4799638252677592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MarinusPortlandSnowy</v>
      </c>
      <c r="C613" t="s">
        <v>64</v>
      </c>
      <c r="D613">
        <v>0.25</v>
      </c>
      <c r="E613" t="str">
        <f t="shared" si="89"/>
        <v>Cal-37</v>
      </c>
      <c r="F613" t="s">
        <v>34</v>
      </c>
      <c r="G613" t="str">
        <f t="shared" si="88"/>
        <v>Merchant with PPA and Sold Swap NPV (MWh)</v>
      </c>
      <c r="H613" s="117" cm="1">
        <f t="array" ref="H613">INDEX($U$27:$Y$34,K613,L613)</f>
        <v>2.1183079093161759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MarinusPortlandSnowy</v>
      </c>
      <c r="C614" t="s">
        <v>64</v>
      </c>
      <c r="D614">
        <v>0.05</v>
      </c>
      <c r="E614" t="str">
        <f t="shared" si="89"/>
        <v>Cal-37</v>
      </c>
      <c r="F614" t="s">
        <v>34</v>
      </c>
      <c r="G614" t="str">
        <f t="shared" si="88"/>
        <v>Merchant with PPA and Sold Swap NPV (MWh)</v>
      </c>
      <c r="H614" s="117" cm="1">
        <f t="array" ref="H614">INDEX($U$27:$Y$34,K614,L614)</f>
        <v>1.9139310739869162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MarinusPortlandSnowy</v>
      </c>
      <c r="C615" t="s">
        <v>64</v>
      </c>
      <c r="D615">
        <v>0</v>
      </c>
      <c r="E615" t="str">
        <f t="shared" si="89"/>
        <v>Cal-37</v>
      </c>
      <c r="F615" t="s">
        <v>34</v>
      </c>
      <c r="G615" t="str">
        <f t="shared" si="88"/>
        <v>Merchant with PPA and Sold Swap NPV (MWh)</v>
      </c>
      <c r="H615" s="117" cm="1">
        <f t="array" ref="H615">INDEX($U$27:$Y$34,K615,L615)</f>
        <v>-8.4359630898069277E-2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MarinusPortlandSnowy</v>
      </c>
      <c r="C616" t="s">
        <v>64</v>
      </c>
      <c r="D616" t="s">
        <v>24</v>
      </c>
      <c r="E616" t="str">
        <f t="shared" si="89"/>
        <v>Cal-37</v>
      </c>
      <c r="F616" t="s">
        <v>34</v>
      </c>
      <c r="G616" t="str">
        <f t="shared" si="88"/>
        <v>Merchant with PPA and Sold Swap NPV (MWh)</v>
      </c>
      <c r="H616" s="117" cm="1">
        <f t="array" ref="H616">INDEX($U$27:$Y$34,K616,L616)</f>
        <v>2.6878197780278015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MarinusPortlandSnowy</v>
      </c>
      <c r="C617" t="s">
        <v>64</v>
      </c>
      <c r="D617">
        <v>1</v>
      </c>
      <c r="E617" t="str">
        <f t="shared" si="89"/>
        <v>Cal-37</v>
      </c>
      <c r="F617" t="s">
        <v>44</v>
      </c>
      <c r="G617" t="str">
        <f>$U$26&amp;" (MWh)"</f>
        <v>Merchant NPV (MWh)</v>
      </c>
      <c r="H617" s="117" cm="1">
        <f t="array" ref="H617">INDEX($AB$27:$AF$34,K617,L617)</f>
        <v>84.05513196872775</v>
      </c>
      <c r="K617">
        <f t="shared" si="80"/>
        <v>1</v>
      </c>
      <c r="L617">
        <v>1</v>
      </c>
    </row>
    <row r="618" spans="2:12" x14ac:dyDescent="0.3">
      <c r="B618" t="str">
        <f t="shared" si="86"/>
        <v>MarinusPortlandSnowy</v>
      </c>
      <c r="C618" t="s">
        <v>64</v>
      </c>
      <c r="D618">
        <v>0.95</v>
      </c>
      <c r="E618" t="str">
        <f t="shared" si="89"/>
        <v>Cal-37</v>
      </c>
      <c r="F618" t="s">
        <v>44</v>
      </c>
      <c r="G618" t="str">
        <f t="shared" ref="G618:G624" si="90">$U$26&amp;" (MWh)"</f>
        <v>Merchant NPV (MWh)</v>
      </c>
      <c r="H618" s="117" cm="1">
        <f t="array" ref="H618">INDEX($AB$27:$AF$34,K618,L618)</f>
        <v>45.995002777024361</v>
      </c>
      <c r="K618">
        <f t="shared" si="80"/>
        <v>2</v>
      </c>
      <c r="L618">
        <v>1</v>
      </c>
    </row>
    <row r="619" spans="2:12" x14ac:dyDescent="0.3">
      <c r="B619" t="str">
        <f t="shared" si="86"/>
        <v>MarinusPortlandSnowy</v>
      </c>
      <c r="C619" t="s">
        <v>64</v>
      </c>
      <c r="D619">
        <v>0.75</v>
      </c>
      <c r="E619" t="str">
        <f t="shared" si="89"/>
        <v>Cal-37</v>
      </c>
      <c r="F619" t="s">
        <v>44</v>
      </c>
      <c r="G619" t="str">
        <f t="shared" si="90"/>
        <v>Merchant NPV (MWh)</v>
      </c>
      <c r="H619" s="117" cm="1">
        <f t="array" ref="H619">INDEX($AB$27:$AF$34,K619,L619)</f>
        <v>27.985486406806896</v>
      </c>
      <c r="K619">
        <f t="shared" si="80"/>
        <v>3</v>
      </c>
      <c r="L619">
        <v>1</v>
      </c>
    </row>
    <row r="620" spans="2:12" x14ac:dyDescent="0.3">
      <c r="B620" t="str">
        <f t="shared" si="86"/>
        <v>MarinusPortlandSnowy</v>
      </c>
      <c r="C620" t="s">
        <v>64</v>
      </c>
      <c r="D620">
        <v>0.5</v>
      </c>
      <c r="E620" t="str">
        <f t="shared" si="89"/>
        <v>Cal-37</v>
      </c>
      <c r="F620" t="s">
        <v>44</v>
      </c>
      <c r="G620" t="str">
        <f t="shared" si="90"/>
        <v>Merchant NPV (MWh)</v>
      </c>
      <c r="H620" s="117" cm="1">
        <f t="array" ref="H620">INDEX($AB$27:$AF$34,K620,L620)</f>
        <v>11.735887022001435</v>
      </c>
      <c r="K620">
        <f t="shared" si="80"/>
        <v>4</v>
      </c>
      <c r="L620">
        <v>1</v>
      </c>
    </row>
    <row r="621" spans="2:12" x14ac:dyDescent="0.3">
      <c r="B621" t="str">
        <f t="shared" si="86"/>
        <v>MarinusPortlandSnowy</v>
      </c>
      <c r="C621" t="s">
        <v>64</v>
      </c>
      <c r="D621">
        <v>0.25</v>
      </c>
      <c r="E621" t="str">
        <f t="shared" si="89"/>
        <v>Cal-37</v>
      </c>
      <c r="F621" t="s">
        <v>44</v>
      </c>
      <c r="G621" t="str">
        <f t="shared" si="90"/>
        <v>Merchant NPV (MWh)</v>
      </c>
      <c r="H621" s="117" cm="1">
        <f t="array" ref="H621">INDEX($AB$27:$AF$34,K621,L621)</f>
        <v>-11.94898356883305</v>
      </c>
      <c r="K621">
        <f t="shared" si="80"/>
        <v>5</v>
      </c>
      <c r="L621">
        <v>1</v>
      </c>
    </row>
    <row r="622" spans="2:12" x14ac:dyDescent="0.3">
      <c r="B622" t="str">
        <f t="shared" si="86"/>
        <v>MarinusPortlandSnowy</v>
      </c>
      <c r="C622" t="s">
        <v>64</v>
      </c>
      <c r="D622">
        <v>0.05</v>
      </c>
      <c r="E622" t="str">
        <f t="shared" si="89"/>
        <v>Cal-37</v>
      </c>
      <c r="F622" t="s">
        <v>44</v>
      </c>
      <c r="G622" t="str">
        <f t="shared" si="90"/>
        <v>Merchant NPV (MWh)</v>
      </c>
      <c r="H622" s="117" cm="1">
        <f t="array" ref="H622">INDEX($AB$27:$AF$34,K622,L622)</f>
        <v>-58.223692642661895</v>
      </c>
      <c r="K622">
        <f t="shared" si="80"/>
        <v>6</v>
      </c>
      <c r="L622">
        <v>1</v>
      </c>
    </row>
    <row r="623" spans="2:12" x14ac:dyDescent="0.3">
      <c r="B623" t="str">
        <f t="shared" si="86"/>
        <v>MarinusPortlandSnowy</v>
      </c>
      <c r="C623" t="s">
        <v>64</v>
      </c>
      <c r="D623">
        <v>0</v>
      </c>
      <c r="E623" t="str">
        <f t="shared" si="89"/>
        <v>Cal-37</v>
      </c>
      <c r="F623" t="s">
        <v>44</v>
      </c>
      <c r="G623" t="str">
        <f t="shared" si="90"/>
        <v>Merchant NPV (MWh)</v>
      </c>
      <c r="H623" s="117" cm="1">
        <f t="array" ref="H623">INDEX($AB$27:$AF$34,K623,L623)</f>
        <v>-155.31288436479676</v>
      </c>
      <c r="K623">
        <f t="shared" si="80"/>
        <v>7</v>
      </c>
      <c r="L623">
        <v>1</v>
      </c>
    </row>
    <row r="624" spans="2:12" x14ac:dyDescent="0.3">
      <c r="B624" t="str">
        <f t="shared" si="86"/>
        <v>MarinusPortlandSnowy</v>
      </c>
      <c r="C624" t="s">
        <v>64</v>
      </c>
      <c r="D624" t="s">
        <v>24</v>
      </c>
      <c r="E624" t="str">
        <f t="shared" si="89"/>
        <v>Cal-37</v>
      </c>
      <c r="F624" t="s">
        <v>44</v>
      </c>
      <c r="G624" t="str">
        <f t="shared" si="90"/>
        <v>Merchant NPV (MWh)</v>
      </c>
      <c r="H624" s="117" cm="1">
        <f t="array" ref="H624">INDEX($AB$27:$AF$34,K624,L624)</f>
        <v>11.023968760061399</v>
      </c>
      <c r="K624">
        <f t="shared" si="80"/>
        <v>8</v>
      </c>
      <c r="L624">
        <v>1</v>
      </c>
    </row>
    <row r="625" spans="2:12" x14ac:dyDescent="0.3">
      <c r="B625" t="str">
        <f>$B$2</f>
        <v>MarinusPortlandSnowy</v>
      </c>
      <c r="C625" t="s">
        <v>64</v>
      </c>
      <c r="D625">
        <v>1</v>
      </c>
      <c r="E625" t="s">
        <v>18</v>
      </c>
      <c r="F625" t="s">
        <v>44</v>
      </c>
      <c r="G625" t="str">
        <f>$V$26&amp;" (MWh)"</f>
        <v>PPA NPV (MWh)</v>
      </c>
      <c r="H625" s="117" cm="1">
        <f t="array" ref="H625">INDEX($AB$27:$AF$34,K625,L625)</f>
        <v>26.742691936847354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MarinusPortlandSnowy</v>
      </c>
      <c r="C626" t="s">
        <v>64</v>
      </c>
      <c r="D626">
        <v>0.95</v>
      </c>
      <c r="E626" t="str">
        <f>E625</f>
        <v>Cal-37</v>
      </c>
      <c r="F626" t="s">
        <v>44</v>
      </c>
      <c r="G626" t="str">
        <f t="shared" ref="G626:G632" si="92">$V$26&amp;" (MWh)"</f>
        <v>PPA NPV (MWh)</v>
      </c>
      <c r="H626" s="117" cm="1">
        <f t="array" ref="H626">INDEX($AB$27:$AF$34,K626,L626)</f>
        <v>15.4600765470701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MarinusPortlandSnowy</v>
      </c>
      <c r="C627" t="s">
        <v>64</v>
      </c>
      <c r="D627">
        <v>0.75</v>
      </c>
      <c r="E627" t="str">
        <f t="shared" ref="E627:E640" si="94">E626</f>
        <v>Cal-37</v>
      </c>
      <c r="F627" t="s">
        <v>44</v>
      </c>
      <c r="G627" t="str">
        <f t="shared" si="92"/>
        <v>PPA NPV (MWh)</v>
      </c>
      <c r="H627" s="117" cm="1">
        <f t="array" ref="H627">INDEX($AB$27:$AF$34,K627,L627)</f>
        <v>9.2561023671625779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MarinusPortlandSnowy</v>
      </c>
      <c r="C628" t="s">
        <v>64</v>
      </c>
      <c r="D628">
        <v>0.5</v>
      </c>
      <c r="E628" t="str">
        <f t="shared" si="94"/>
        <v>Cal-37</v>
      </c>
      <c r="F628" t="s">
        <v>44</v>
      </c>
      <c r="G628" t="str">
        <f t="shared" si="92"/>
        <v>PPA NPV (MWh)</v>
      </c>
      <c r="H628" s="117" cm="1">
        <f t="array" ref="H628">INDEX($AB$27:$AF$34,K628,L628)</f>
        <v>4.4056346698587712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MarinusPortlandSnowy</v>
      </c>
      <c r="C629" t="s">
        <v>64</v>
      </c>
      <c r="D629">
        <v>0.25</v>
      </c>
      <c r="E629" t="str">
        <f t="shared" si="94"/>
        <v>Cal-37</v>
      </c>
      <c r="F629" t="s">
        <v>44</v>
      </c>
      <c r="G629" t="str">
        <f t="shared" si="92"/>
        <v>PPA NPV (MWh)</v>
      </c>
      <c r="H629" s="117" cm="1">
        <f t="array" ref="H629">INDEX($AB$27:$AF$34,K629,L629)</f>
        <v>-0.48662292265147272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MarinusPortlandSnowy</v>
      </c>
      <c r="C630" t="s">
        <v>64</v>
      </c>
      <c r="D630">
        <v>0.05</v>
      </c>
      <c r="E630" t="str">
        <f t="shared" si="94"/>
        <v>Cal-37</v>
      </c>
      <c r="F630" t="s">
        <v>44</v>
      </c>
      <c r="G630" t="str">
        <f t="shared" si="92"/>
        <v>PPA NPV (MWh)</v>
      </c>
      <c r="H630" s="117" cm="1">
        <f t="array" ref="H630">INDEX($AB$27:$AF$34,K630,L630)</f>
        <v>-6.6919542138205443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MarinusPortlandSnowy</v>
      </c>
      <c r="C631" t="s">
        <v>64</v>
      </c>
      <c r="D631">
        <v>0</v>
      </c>
      <c r="E631" t="str">
        <f t="shared" si="94"/>
        <v>Cal-37</v>
      </c>
      <c r="F631" t="s">
        <v>44</v>
      </c>
      <c r="G631" t="str">
        <f t="shared" si="92"/>
        <v>PPA NPV (MWh)</v>
      </c>
      <c r="H631" s="117" cm="1">
        <f t="array" ref="H631">INDEX($AB$27:$AF$34,K631,L631)</f>
        <v>-13.429929919209915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MarinusPortlandSnowy</v>
      </c>
      <c r="C632" t="s">
        <v>64</v>
      </c>
      <c r="D632" t="s">
        <v>24</v>
      </c>
      <c r="E632" t="str">
        <f t="shared" si="94"/>
        <v>Cal-37</v>
      </c>
      <c r="F632" t="s">
        <v>44</v>
      </c>
      <c r="G632" t="str">
        <f t="shared" si="92"/>
        <v>PPA NPV (MWh)</v>
      </c>
      <c r="H632" s="117" cm="1">
        <f t="array" ref="H632">INDEX($AB$27:$AF$34,K632,L632)</f>
        <v>4.6057572281757757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MarinusPortlandSnowy</v>
      </c>
      <c r="C633" t="s">
        <v>64</v>
      </c>
      <c r="D633">
        <v>1</v>
      </c>
      <c r="E633" t="str">
        <f t="shared" si="94"/>
        <v>Cal-37</v>
      </c>
      <c r="F633" t="s">
        <v>44</v>
      </c>
      <c r="G633" t="str">
        <f>$W$26&amp;" (MWh)"</f>
        <v>Merchant with PPA NPV (MWh)</v>
      </c>
      <c r="H633" s="117" cm="1">
        <f t="array" ref="H633">INDEX($AB$27:$AF$34,K633,L633)</f>
        <v>33.198005892962662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MarinusPortlandSnowy</v>
      </c>
      <c r="C634" t="s">
        <v>64</v>
      </c>
      <c r="D634">
        <v>0.95</v>
      </c>
      <c r="E634" t="str">
        <f t="shared" si="94"/>
        <v>Cal-37</v>
      </c>
      <c r="F634" t="s">
        <v>44</v>
      </c>
      <c r="G634" t="str">
        <f t="shared" ref="G634:G640" si="95">$W$26&amp;" (MWh)"</f>
        <v>Merchant with PPA NPV (MWh)</v>
      </c>
      <c r="H634" s="117" cm="1">
        <f t="array" ref="H634">INDEX($AB$27:$AF$34,K634,L634)</f>
        <v>18.587909190807736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MarinusPortlandSnowy</v>
      </c>
      <c r="C635" t="s">
        <v>64</v>
      </c>
      <c r="D635">
        <v>0.75</v>
      </c>
      <c r="E635" t="str">
        <f t="shared" si="94"/>
        <v>Cal-37</v>
      </c>
      <c r="F635" t="s">
        <v>44</v>
      </c>
      <c r="G635" t="str">
        <f t="shared" si="95"/>
        <v>Merchant with PPA NPV (MWh)</v>
      </c>
      <c r="H635" s="117" cm="1">
        <f t="array" ref="H635">INDEX($AB$27:$AF$34,K635,L635)</f>
        <v>11.035570676900358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MarinusPortlandSnowy</v>
      </c>
      <c r="C636" t="s">
        <v>64</v>
      </c>
      <c r="D636">
        <v>0.5</v>
      </c>
      <c r="E636" t="str">
        <f t="shared" si="94"/>
        <v>Cal-37</v>
      </c>
      <c r="F636" t="s">
        <v>44</v>
      </c>
      <c r="G636" t="str">
        <f t="shared" si="95"/>
        <v>Merchant with PPA NPV (MWh)</v>
      </c>
      <c r="H636" s="117" cm="1">
        <f t="array" ref="H636">INDEX($AB$27:$AF$34,K636,L636)</f>
        <v>5.0422048470140961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MarinusPortlandSnowy</v>
      </c>
      <c r="C637" t="s">
        <v>64</v>
      </c>
      <c r="D637">
        <v>0.25</v>
      </c>
      <c r="E637" t="str">
        <f t="shared" si="94"/>
        <v>Cal-37</v>
      </c>
      <c r="F637" t="s">
        <v>44</v>
      </c>
      <c r="G637" t="str">
        <f t="shared" si="95"/>
        <v>Merchant with PPA NPV (MWh)</v>
      </c>
      <c r="H637" s="117" cm="1">
        <f t="array" ref="H637">INDEX($AB$27:$AF$34,K637,L637)</f>
        <v>-1.359014121231245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MarinusPortlandSnowy</v>
      </c>
      <c r="C638" t="s">
        <v>64</v>
      </c>
      <c r="D638">
        <v>0.05</v>
      </c>
      <c r="E638" t="str">
        <f t="shared" si="94"/>
        <v>Cal-37</v>
      </c>
      <c r="F638" t="s">
        <v>44</v>
      </c>
      <c r="G638" t="str">
        <f t="shared" si="95"/>
        <v>Merchant with PPA NPV (MWh)</v>
      </c>
      <c r="H638" s="117" cm="1">
        <f t="array" ref="H638">INDEX($AB$27:$AF$34,K638,L638)</f>
        <v>-9.838004707913397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MarinusPortlandSnowy</v>
      </c>
      <c r="C639" t="s">
        <v>64</v>
      </c>
      <c r="D639">
        <v>0</v>
      </c>
      <c r="E639" t="str">
        <f t="shared" si="94"/>
        <v>Cal-37</v>
      </c>
      <c r="F639" t="s">
        <v>44</v>
      </c>
      <c r="G639" t="str">
        <f t="shared" si="95"/>
        <v>Merchant with PPA NPV (MWh)</v>
      </c>
      <c r="H639" s="117" cm="1">
        <f t="array" ref="H639">INDEX($AB$27:$AF$34,K639,L639)</f>
        <v>-19.880284267896446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MarinusPortlandSnowy</v>
      </c>
      <c r="C640" t="s">
        <v>64</v>
      </c>
      <c r="D640" t="s">
        <v>24</v>
      </c>
      <c r="E640" t="str">
        <f t="shared" si="94"/>
        <v>Cal-37</v>
      </c>
      <c r="F640" t="s">
        <v>44</v>
      </c>
      <c r="G640" t="str">
        <f t="shared" si="95"/>
        <v>Merchant with PPA NPV (MWh)</v>
      </c>
      <c r="H640" s="117" cm="1">
        <f t="array" ref="H640">INDEX($AB$27:$AF$34,K640,L640)</f>
        <v>5.1540892937917686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MarinusPortlandSnowy</v>
      </c>
      <c r="C641" t="s">
        <v>64</v>
      </c>
      <c r="D641">
        <v>1</v>
      </c>
      <c r="E641" t="s">
        <v>18</v>
      </c>
      <c r="F641" t="s">
        <v>44</v>
      </c>
      <c r="G641" t="str">
        <f>$X$26&amp;" (MWh)"</f>
        <v>Sold Swap NPV (MWh)</v>
      </c>
      <c r="H641" s="117" cm="1">
        <f t="array" ref="H641">INDEX($AB$27:$AF$34,K641,L641)</f>
        <v>-31.648078812774948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MarinusPortlandSnowy</v>
      </c>
      <c r="C642" t="s">
        <v>64</v>
      </c>
      <c r="D642">
        <v>0.95</v>
      </c>
      <c r="E642" t="str">
        <f>E641</f>
        <v>Cal-37</v>
      </c>
      <c r="F642" t="s">
        <v>44</v>
      </c>
      <c r="G642" t="str">
        <f t="shared" ref="G642:G648" si="96">$X$26&amp;" (MWh)"</f>
        <v>Sold Swap NPV (MWh)</v>
      </c>
      <c r="H642" s="117" cm="1">
        <f t="array" ref="H642">INDEX($AB$27:$AF$34,K642,L642)</f>
        <v>-14.284748638786168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MarinusPortlandSnowy</v>
      </c>
      <c r="C643" t="s">
        <v>64</v>
      </c>
      <c r="D643">
        <v>0.75</v>
      </c>
      <c r="E643" t="str">
        <f t="shared" ref="E643:E648" si="98">E642</f>
        <v>Cal-37</v>
      </c>
      <c r="F643" t="s">
        <v>44</v>
      </c>
      <c r="G643" t="str">
        <f t="shared" si="96"/>
        <v>Sold Swap NPV (MWh)</v>
      </c>
      <c r="H643" s="117" cm="1">
        <f t="array" ref="H643">INDEX($AB$27:$AF$34,K643,L643)</f>
        <v>-6.0069547813436541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MarinusPortlandSnowy</v>
      </c>
      <c r="C644" t="s">
        <v>64</v>
      </c>
      <c r="D644">
        <v>0.5</v>
      </c>
      <c r="E644" t="str">
        <f t="shared" si="98"/>
        <v>Cal-37</v>
      </c>
      <c r="F644" t="s">
        <v>44</v>
      </c>
      <c r="G644" t="str">
        <f t="shared" si="96"/>
        <v>Sold Swap NPV (MWh)</v>
      </c>
      <c r="H644" s="117" cm="1">
        <f t="array" ref="H644">INDEX($AB$27:$AF$34,K644,L644)</f>
        <v>0.11761998842918278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MarinusPortlandSnowy</v>
      </c>
      <c r="C645" t="s">
        <v>64</v>
      </c>
      <c r="D645">
        <v>0.25</v>
      </c>
      <c r="E645" t="str">
        <f t="shared" si="98"/>
        <v>Cal-37</v>
      </c>
      <c r="F645" t="s">
        <v>44</v>
      </c>
      <c r="G645" t="str">
        <f t="shared" si="96"/>
        <v>Sold Swap NPV (MWh)</v>
      </c>
      <c r="H645" s="117" cm="1">
        <f t="array" ref="H645">INDEX($AB$27:$AF$34,K645,L645)</f>
        <v>6.5593564320056528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MarinusPortlandSnowy</v>
      </c>
      <c r="C646" t="s">
        <v>64</v>
      </c>
      <c r="D646">
        <v>0.05</v>
      </c>
      <c r="E646" t="str">
        <f t="shared" si="98"/>
        <v>Cal-37</v>
      </c>
      <c r="F646" t="s">
        <v>44</v>
      </c>
      <c r="G646" t="str">
        <f t="shared" si="96"/>
        <v>Sold Swap NPV (MWh)</v>
      </c>
      <c r="H646" s="117" cm="1">
        <f t="array" ref="H646">INDEX($AB$27:$AF$34,K646,L646)</f>
        <v>9.3339595508582534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MarinusPortlandSnowy</v>
      </c>
      <c r="C647" t="s">
        <v>64</v>
      </c>
      <c r="D647">
        <v>0</v>
      </c>
      <c r="E647" t="str">
        <f t="shared" si="98"/>
        <v>Cal-37</v>
      </c>
      <c r="F647" t="s">
        <v>44</v>
      </c>
      <c r="G647" t="str">
        <f t="shared" si="96"/>
        <v>Sold Swap NPV (MWh)</v>
      </c>
      <c r="H647" s="117" cm="1">
        <f t="array" ref="H647">INDEX($AB$27:$AF$34,K647,L647)</f>
        <v>12.105717294749859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MarinusPortlandSnowy</v>
      </c>
      <c r="C648" t="s">
        <v>64</v>
      </c>
      <c r="D648" t="s">
        <v>24</v>
      </c>
      <c r="E648" t="str">
        <f t="shared" si="98"/>
        <v>Cal-37</v>
      </c>
      <c r="F648" t="s">
        <v>44</v>
      </c>
      <c r="G648" t="str">
        <f t="shared" si="96"/>
        <v>Sold Swap NPV (MWh)</v>
      </c>
      <c r="H648" s="117" cm="1">
        <f t="array" ref="H648">INDEX($AB$27:$AF$34,K648,L648)</f>
        <v>0.32100161784216769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MarinusPortlandSnowy</v>
      </c>
      <c r="C649" t="s">
        <v>64</v>
      </c>
      <c r="D649">
        <v>1</v>
      </c>
      <c r="E649" t="s">
        <v>18</v>
      </c>
      <c r="F649" t="s">
        <v>44</v>
      </c>
      <c r="G649" t="str">
        <f>$Y$26&amp;" (MWh)"</f>
        <v>Merchant with PPA and Sold Swap NPV (MWh)</v>
      </c>
      <c r="H649" s="117" cm="1">
        <f t="array" ref="H649">INDEX($AB$27:$AF$34,K649,L649)</f>
        <v>4.9998906846893219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MarinusPortlandSnowy</v>
      </c>
      <c r="C650" t="s">
        <v>64</v>
      </c>
      <c r="D650">
        <v>0.95</v>
      </c>
      <c r="E650" t="str">
        <f>E649</f>
        <v>Cal-37</v>
      </c>
      <c r="F650" t="s">
        <v>44</v>
      </c>
      <c r="G650" t="str">
        <f t="shared" ref="G650:G656" si="99">$Y$26&amp;" (MWh)"</f>
        <v>Merchant with PPA and Sold Swap NPV (MWh)</v>
      </c>
      <c r="H650" s="117" cm="1">
        <f t="array" ref="H650">INDEX($AB$27:$AF$34,K650,L650)</f>
        <v>3.8275398394877369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MarinusPortlandSnowy</v>
      </c>
      <c r="C651" t="s">
        <v>64</v>
      </c>
      <c r="D651">
        <v>0.75</v>
      </c>
      <c r="E651" t="str">
        <f t="shared" ref="E651:E656" si="101">E650</f>
        <v>Cal-37</v>
      </c>
      <c r="F651" t="s">
        <v>44</v>
      </c>
      <c r="G651" t="str">
        <f t="shared" si="99"/>
        <v>Merchant with PPA and Sold Swap NPV (MWh)</v>
      </c>
      <c r="H651" s="117" cm="1">
        <f t="array" ref="H651">INDEX($AB$27:$AF$34,K651,L651)</f>
        <v>3.2252598036791902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MarinusPortlandSnowy</v>
      </c>
      <c r="C652" t="s">
        <v>64</v>
      </c>
      <c r="D652">
        <v>0.5</v>
      </c>
      <c r="E652" t="str">
        <f t="shared" si="101"/>
        <v>Cal-37</v>
      </c>
      <c r="F652" t="s">
        <v>44</v>
      </c>
      <c r="G652" t="str">
        <f t="shared" si="99"/>
        <v>Merchant with PPA and Sold Swap NPV (MWh)</v>
      </c>
      <c r="H652" s="117" cm="1">
        <f t="array" ref="H652">INDEX($AB$27:$AF$34,K652,L652)</f>
        <v>2.7482685777708591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MarinusPortlandSnowy</v>
      </c>
      <c r="C653" t="s">
        <v>64</v>
      </c>
      <c r="D653">
        <v>0.25</v>
      </c>
      <c r="E653" t="str">
        <f t="shared" si="101"/>
        <v>Cal-37</v>
      </c>
      <c r="F653" t="s">
        <v>44</v>
      </c>
      <c r="G653" t="str">
        <f t="shared" si="99"/>
        <v>Merchant with PPA and Sold Swap NPV (MWh)</v>
      </c>
      <c r="H653" s="117" cm="1">
        <f t="array" ref="H653">INDEX($AB$27:$AF$34,K653,L653)</f>
        <v>2.3960607726650172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MarinusPortlandSnowy</v>
      </c>
      <c r="C654" t="s">
        <v>64</v>
      </c>
      <c r="D654">
        <v>0.05</v>
      </c>
      <c r="E654" t="str">
        <f t="shared" si="101"/>
        <v>Cal-37</v>
      </c>
      <c r="F654" t="s">
        <v>44</v>
      </c>
      <c r="G654" t="str">
        <f t="shared" si="99"/>
        <v>Merchant with PPA and Sold Swap NPV (MWh)</v>
      </c>
      <c r="H654" s="117" cm="1">
        <f t="array" ref="H654">INDEX($AB$27:$AF$34,K654,L654)</f>
        <v>-0.51102221751197585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MarinusPortlandSnowy</v>
      </c>
      <c r="C655" t="s">
        <v>64</v>
      </c>
      <c r="D655">
        <v>0</v>
      </c>
      <c r="E655" t="str">
        <f t="shared" si="101"/>
        <v>Cal-37</v>
      </c>
      <c r="F655" t="s">
        <v>44</v>
      </c>
      <c r="G655" t="str">
        <f t="shared" si="99"/>
        <v>Merchant with PPA and Sold Swap NPV (MWh)</v>
      </c>
      <c r="H655" s="117" cm="1">
        <f t="array" ref="H655">INDEX($AB$27:$AF$34,K655,L655)</f>
        <v>-3.7881024591218417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MarinusPortlandSnowy</v>
      </c>
      <c r="C656" t="s">
        <v>64</v>
      </c>
      <c r="D656" t="s">
        <v>24</v>
      </c>
      <c r="E656" t="str">
        <f t="shared" si="101"/>
        <v>Cal-37</v>
      </c>
      <c r="F656" t="s">
        <v>44</v>
      </c>
      <c r="G656" t="str">
        <f t="shared" si="99"/>
        <v>Merchant with PPA and Sold Swap NPV (MWh)</v>
      </c>
      <c r="H656" s="117" cm="1">
        <f t="array" ref="H656">INDEX($AB$27:$AF$34,K656,L656)</f>
        <v>2.9007140775672795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2020-08-12T09:02:22Z</dcterms:modified>
</cp:coreProperties>
</file>